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LISA\EJERCICIO FISCAL 2025\MEMOS\Secretaría Técnica\A REGIONAL\ACTUALIZACION Marzo 2025\"/>
    </mc:Choice>
  </mc:AlternateContent>
  <bookViews>
    <workbookView xWindow="0" yWindow="0" windowWidth="28800" windowHeight="12210" firstSheet="7" activeTab="13"/>
  </bookViews>
  <sheets>
    <sheet name="Destino del FISM 2012" sheetId="5" r:id="rId1"/>
    <sheet name="Destino del FISM 2013" sheetId="6" r:id="rId2"/>
    <sheet name="Destino del FISM 2014" sheetId="7" r:id="rId3"/>
    <sheet name="Destino del FISM 2015" sheetId="8" r:id="rId4"/>
    <sheet name="Destino del FISM 2016" sheetId="9" r:id="rId5"/>
    <sheet name="Destino FISM 2017" sheetId="10" r:id="rId6"/>
    <sheet name="Destino FISM 2018" sheetId="13" r:id="rId7"/>
    <sheet name="Destino FISM 2019" sheetId="14" r:id="rId8"/>
    <sheet name="Destino FISM 2020 " sheetId="15" r:id="rId9"/>
    <sheet name="Destino FISM 2021" sheetId="16" r:id="rId10"/>
    <sheet name="Destino Fism 2022" sheetId="17" r:id="rId11"/>
    <sheet name="Destino Fism 2023" sheetId="18" r:id="rId12"/>
    <sheet name="Destino Fism 2024" sheetId="20" r:id="rId13"/>
    <sheet name="Acumulado 12-24" sheetId="19" r:id="rId14"/>
  </sheets>
  <definedNames>
    <definedName name="_xlnm.Print_Area" localSheetId="13">'Acumulado 12-24'!$B$3:$H$26</definedName>
    <definedName name="_xlnm.Print_Area" localSheetId="0">'Destino del FISM 2012'!$B$1:$C$38</definedName>
    <definedName name="_xlnm.Print_Area" localSheetId="1">'Destino del FISM 2013'!$B$1:$C$38</definedName>
    <definedName name="_xlnm.Print_Area" localSheetId="2">'Destino del FISM 2014'!$B$1:$C$38</definedName>
    <definedName name="_xlnm.Print_Area" localSheetId="3">'Destino del FISM 2015'!$B$1:$C$8</definedName>
    <definedName name="_xlnm.Print_Area" localSheetId="4">'Destino del FISM 2016'!$B$1:$C$5</definedName>
    <definedName name="_xlnm.Print_Area" localSheetId="6">'Destino FISM 2018'!$B$1:$B$20</definedName>
    <definedName name="_xlnm.Print_Area" localSheetId="7">'Destino FISM 2019'!$B$1:$B$23</definedName>
    <definedName name="_xlnm.Print_Area" localSheetId="8">'Destino FISM 2020 '!$B$1:$B$14</definedName>
    <definedName name="_xlnm.Print_Area" localSheetId="9">'Destino FISM 2021'!$B$1:$B$15</definedName>
  </definedNames>
  <calcPr calcId="162913"/>
</workbook>
</file>

<file path=xl/calcChain.xml><?xml version="1.0" encoding="utf-8"?>
<calcChain xmlns="http://schemas.openxmlformats.org/spreadsheetml/2006/main">
  <c r="O26" i="19" l="1"/>
  <c r="C32" i="20"/>
  <c r="C30" i="20"/>
  <c r="C27" i="20"/>
  <c r="C21" i="20" l="1"/>
  <c r="C24" i="20" s="1"/>
  <c r="C18" i="20"/>
  <c r="C12" i="20"/>
  <c r="N26" i="19"/>
  <c r="C24" i="18" l="1"/>
  <c r="C21" i="18"/>
  <c r="M26" i="19" l="1"/>
  <c r="L26" i="19"/>
  <c r="K26" i="19"/>
  <c r="J26" i="19"/>
  <c r="I26" i="19"/>
  <c r="C18" i="18"/>
  <c r="C12" i="18"/>
  <c r="C25" i="18" l="1"/>
  <c r="C12" i="17"/>
  <c r="C21" i="17" l="1"/>
  <c r="C24" i="17" s="1"/>
  <c r="C18" i="17"/>
  <c r="C16" i="16"/>
  <c r="C19" i="16"/>
  <c r="C20" i="16" s="1"/>
  <c r="C13" i="16"/>
  <c r="C12" i="15"/>
  <c r="C15" i="15"/>
  <c r="C18" i="15"/>
  <c r="C15" i="14"/>
  <c r="C7" i="14"/>
  <c r="C21" i="14" s="1"/>
  <c r="C28" i="14" s="1"/>
  <c r="C24" i="14"/>
  <c r="C27" i="14"/>
  <c r="C21" i="13"/>
  <c r="C24" i="13" s="1"/>
  <c r="C25" i="13" s="1"/>
  <c r="C15" i="13"/>
  <c r="C12" i="13"/>
  <c r="C11" i="13"/>
  <c r="C10" i="13"/>
  <c r="C7" i="13"/>
  <c r="C18" i="13"/>
  <c r="C8" i="13"/>
  <c r="C21" i="10"/>
  <c r="C25" i="10" s="1"/>
  <c r="C13" i="10"/>
  <c r="C9" i="10"/>
  <c r="C18" i="10"/>
  <c r="C26" i="10" s="1"/>
  <c r="C28" i="9"/>
  <c r="C32" i="9"/>
  <c r="C14" i="9"/>
  <c r="C9" i="9"/>
  <c r="C25" i="9"/>
  <c r="C33" i="9" s="1"/>
  <c r="C35" i="8"/>
  <c r="C34" i="8"/>
  <c r="C33" i="8"/>
  <c r="C32" i="8" s="1"/>
  <c r="C37" i="8" s="1"/>
  <c r="C38" i="8" s="1"/>
  <c r="C23" i="8"/>
  <c r="C22" i="8"/>
  <c r="C16" i="8"/>
  <c r="C15" i="8"/>
  <c r="C13" i="8"/>
  <c r="C12" i="8"/>
  <c r="C11" i="8"/>
  <c r="C27" i="8"/>
  <c r="C9" i="8"/>
  <c r="C31" i="7"/>
  <c r="C33" i="7" s="1"/>
  <c r="C34" i="7" s="1"/>
  <c r="C29" i="7"/>
  <c r="C23" i="7"/>
  <c r="C18" i="7"/>
  <c r="C16" i="7"/>
  <c r="C13" i="7"/>
  <c r="C11" i="7"/>
  <c r="C9" i="7"/>
  <c r="C21" i="7" s="1"/>
  <c r="C29" i="6"/>
  <c r="C27" i="6"/>
  <c r="C31" i="6" s="1"/>
  <c r="C32" i="6" s="1"/>
  <c r="C25" i="6"/>
  <c r="C23" i="6"/>
  <c r="C21" i="6"/>
  <c r="C16" i="6"/>
  <c r="C12" i="6"/>
  <c r="C9" i="6"/>
  <c r="C14" i="6"/>
  <c r="C9" i="5"/>
  <c r="C19" i="15"/>
  <c r="C25" i="17" l="1"/>
</calcChain>
</file>

<file path=xl/sharedStrings.xml><?xml version="1.0" encoding="utf-8"?>
<sst xmlns="http://schemas.openxmlformats.org/spreadsheetml/2006/main" count="312" uniqueCount="141">
  <si>
    <t>H.AYUNTAMIENTO DE PUEBLA</t>
  </si>
  <si>
    <t>TESORERIA MUNICIPAL</t>
  </si>
  <si>
    <t xml:space="preserve">ESTADISTICA FISCAL DEL GASTO O EGRESOS </t>
  </si>
  <si>
    <t>OBRA PUBLICA</t>
  </si>
  <si>
    <t xml:space="preserve">FISM
</t>
  </si>
  <si>
    <t>ACCIONES</t>
  </si>
  <si>
    <t>FISM</t>
  </si>
  <si>
    <t>Programa de Infraestructura Basica Municipal</t>
  </si>
  <si>
    <t>SRIA. de Desarrollo Urbano y Obras Publicas</t>
  </si>
  <si>
    <t xml:space="preserve">Tesorería Municipal </t>
  </si>
  <si>
    <t xml:space="preserve">Comisiones bancarias </t>
  </si>
  <si>
    <t>Vialidades de Concreto Hidráulico</t>
  </si>
  <si>
    <t>Gastos Indirectos</t>
  </si>
  <si>
    <t>Pavimentación</t>
  </si>
  <si>
    <t>Aportaciones Gobierno del estado (CONAGUA)</t>
  </si>
  <si>
    <t>Secretaría de Innovación Digital y Comunicaciones</t>
  </si>
  <si>
    <t>Electrificación</t>
  </si>
  <si>
    <t>SRIA. de Desarrollo Social y Participación Ciudadana</t>
  </si>
  <si>
    <t>Equipo de cómputo y tecnología de la información (PRODIM)</t>
  </si>
  <si>
    <t>Definición y Conducción de la Planeación del Desarrollo Regional</t>
  </si>
  <si>
    <t>Aportaciones Gobierno del estado</t>
  </si>
  <si>
    <t>Secretaría de Infraestructura y Servicios Públicos</t>
  </si>
  <si>
    <t>TOTAL DE OBRA PUBLICA</t>
  </si>
  <si>
    <t>TOTAL ACCIONES</t>
  </si>
  <si>
    <t>Transferencias a la Federación</t>
  </si>
  <si>
    <t>Aportaciones al Gobierno del Estado</t>
  </si>
  <si>
    <t>Vialidades</t>
  </si>
  <si>
    <t>Convenio Infraestructura en Salud</t>
  </si>
  <si>
    <t>Agua Potable</t>
  </si>
  <si>
    <t xml:space="preserve">Programa de infraestructura indígena y federalizado  2014. Sistema de alcantarillado sanitario, plantas de tratamiento de agua residuales, recolectores sanitarios y agua potable </t>
  </si>
  <si>
    <t>Colocación de techos de lámina de fibrocemento</t>
  </si>
  <si>
    <t>Alcantarillado Sanitario</t>
  </si>
  <si>
    <t>Construcción de recámaras</t>
  </si>
  <si>
    <t>Definición y Conducción de la Planeación Regional</t>
  </si>
  <si>
    <t>Urbanización</t>
  </si>
  <si>
    <t>Programa Hábitat Vertiente General</t>
  </si>
  <si>
    <t>Centro de Salud</t>
  </si>
  <si>
    <t>Programa de Infraestructura Básica Municipal</t>
  </si>
  <si>
    <t>Planta de Tratamiento</t>
  </si>
  <si>
    <t>Rescate de Espacios Públicos</t>
  </si>
  <si>
    <t>Obra Pública</t>
  </si>
  <si>
    <t>Escuelas</t>
  </si>
  <si>
    <t>Nuevas vialidades</t>
  </si>
  <si>
    <t>Programa Hábitat Vertiente Intervenciones Preventivas 2013</t>
  </si>
  <si>
    <t>Programa Hábitat Vertiente Intervenciones Preventivas 2014</t>
  </si>
  <si>
    <t>TOTAL PROGRAMADO DE ACCIONES MÁS 
OBRA PUBLICA</t>
  </si>
  <si>
    <t xml:space="preserve">TOTAL OBRAS PUBLICAS </t>
  </si>
  <si>
    <t>TOTAL DE ACCIONES MÁS 
OBRA PUBLICA</t>
  </si>
  <si>
    <t>OBRA PÚBLICA</t>
  </si>
  <si>
    <t>DESTINO DEL FISM 2012</t>
  </si>
  <si>
    <t>DESTINO DEL FISM 2013</t>
  </si>
  <si>
    <t>DESTINO DEL FISM 2014</t>
  </si>
  <si>
    <t>FISM-DF</t>
  </si>
  <si>
    <t>Secretaria de Innovación Digital y Comunicaciones</t>
  </si>
  <si>
    <t xml:space="preserve"> Capacitación y actualización para los servidores públicos municipales. (PRODIM)*</t>
  </si>
  <si>
    <t>Aportaciones Gobierno del Estado:</t>
  </si>
  <si>
    <t>Cuartos Dormitorio</t>
  </si>
  <si>
    <t>Colector sanitario</t>
  </si>
  <si>
    <t>Elaboración de Estudios y Proyectos</t>
  </si>
  <si>
    <t>Elaboración de Estudios y Proyectos de Drenaje y Saneamiento</t>
  </si>
  <si>
    <t>Sistema de agua potable</t>
  </si>
  <si>
    <t>Programa Peso a Peso</t>
  </si>
  <si>
    <t>Aportación CFE Red de electrificación</t>
  </si>
  <si>
    <t xml:space="preserve">Secretaría de Desarrollo Social </t>
  </si>
  <si>
    <t>Colocación de techos</t>
  </si>
  <si>
    <t>Programa convenio tanques de agua</t>
  </si>
  <si>
    <t>Comedores Escolares</t>
  </si>
  <si>
    <t>Sistema de agua</t>
  </si>
  <si>
    <t>TOTAL EJERCIDO DE ACCIONES MÁS 
OBRA PUBLICA</t>
  </si>
  <si>
    <t>DESTINO DEL FISM 2015</t>
  </si>
  <si>
    <t>Secretaría de Desarrollo Soial</t>
  </si>
  <si>
    <t>Aportaciones al Gobierno del Estado:</t>
  </si>
  <si>
    <t>Piso firme</t>
  </si>
  <si>
    <t>Cuartos dormitorio</t>
  </si>
  <si>
    <t>Colectores agua pluvial</t>
  </si>
  <si>
    <t>Ampliación alcantarillado</t>
  </si>
  <si>
    <t>Colector pluvial</t>
  </si>
  <si>
    <t>Red de atarjeas</t>
  </si>
  <si>
    <t>Colectores sanitarios</t>
  </si>
  <si>
    <t>Otros Convenios</t>
  </si>
  <si>
    <t>Convenio  de Estudios y Proyectos relacionados con Obras Públicas</t>
  </si>
  <si>
    <t>Aportación CFE Red de Electrificación</t>
  </si>
  <si>
    <t>Agua y Saneamiento</t>
  </si>
  <si>
    <t>Urbanización ( Pavimento y obras complementarias)</t>
  </si>
  <si>
    <t>TOTAL DE OBRA PÚBLICA</t>
  </si>
  <si>
    <t>TOTAL EJERCIDO DE ACCIONES MÁS OBRA PÚBLICA</t>
  </si>
  <si>
    <t>DESTINO DEL FISM 2016</t>
  </si>
  <si>
    <t>DESTINO DEL FISM 2017</t>
  </si>
  <si>
    <t xml:space="preserve">Colectores agua pluvial </t>
  </si>
  <si>
    <t>Programa mejoramiento de sanitarios en escuelas públicas</t>
  </si>
  <si>
    <t>Convenio peso a peso 2017</t>
  </si>
  <si>
    <t>Infraestructura Hidrosanitaria (Agua y Saneamiento)</t>
  </si>
  <si>
    <t>Salud y Nutrición (Comedores escolares)</t>
  </si>
  <si>
    <t>Nuevas vialidades (Urbanización )</t>
  </si>
  <si>
    <t xml:space="preserve">DESTINO DEL FISM </t>
  </si>
  <si>
    <t>*Cabe hacer mención que la información a detalle se encuentra desglosada por año en cada una de las pestañas anteriores.</t>
  </si>
  <si>
    <t>*TOTAL EJERCIDO DE ACCIONES MÁS OBRA PÚBLICA:</t>
  </si>
  <si>
    <t>*IMPORTANTE: Considerar que las acciones referentes a Aportaciones al Gobierno del Estado, Aportación CFE Red de Electrificación, Otros Convenios, Gastos Indirectos forman parte de los montos indicados por cada Dependencia</t>
  </si>
  <si>
    <t>ACCIONES / OBRA PUBLICA</t>
  </si>
  <si>
    <t>ADQ E  INSTALACION CUARTOS DORMITORIO EN EL MUNICIPIO DE PUEBLA</t>
  </si>
  <si>
    <t>ADQ.E INST. DE CAPTADORES DE AGUA PLUVIAL</t>
  </si>
  <si>
    <t>ADQ E INSTALACION DE CALENTADORES SOLARES</t>
  </si>
  <si>
    <t>DESTINO DEL FISM 2018</t>
  </si>
  <si>
    <t>OBRAS DE INFRAESTRUCTURA BASICA(VIVIENDA Y SERVICIOS A LA COMUNIDAD</t>
  </si>
  <si>
    <t>OBRAS DE INFRAESTRUCTURA VIAL( CONSTRUCCION DE VIAS DE COMUNICACIÓN)</t>
  </si>
  <si>
    <t>AMPLIACIÓN DE RED ALMBRADO PUBLICO</t>
  </si>
  <si>
    <t>SECRETARIA DE INFRAESTRUCTURA Y SERVICIOS PUBLICOS</t>
  </si>
  <si>
    <t>SECRETARIA DE DESARROLLO SOCIAL</t>
  </si>
  <si>
    <t>APORTACIONES AL GOBIERNO DEL ESTADO</t>
  </si>
  <si>
    <t>PROGRAMA DE INFRAESTRUCTURA BASICA MUNICIPALl</t>
  </si>
  <si>
    <t>OP/ APORT MPAL. CONVENIO CONSTRUCCIÓN CESA APARICIO</t>
  </si>
  <si>
    <t>ADQ. E INSTALACION CUARTOS DORMITORIO</t>
  </si>
  <si>
    <t>DESTINO DEL FISM 2019</t>
  </si>
  <si>
    <t>MANTENIMIENTO INTEGRAL PARA PARQUES MUNICIPALES EN ZONAS DE ATENCIÓN PRIORITARIA (ZAP)</t>
  </si>
  <si>
    <t>ADQ. PAQUETES DE MATERIALES PROGRAMA MUNICIPAL DE CUARTOS ADICIONALES</t>
  </si>
  <si>
    <t>ADQ. Y SUMINISTRO PARA COMEDORES ESCOLARES</t>
  </si>
  <si>
    <t>ADQ E INSTALACION DE CALENTADORES SOLARES EN EL MUNICIPIO DE PUEBLA</t>
  </si>
  <si>
    <t>APORTACIÓN MUNICIPAL PROGRAMA UNO MÁS UNO</t>
  </si>
  <si>
    <t>OBRAS DE INFRAESTRUCTURA BÁSICA (DISMINUCIÓN DE CARENCIAS SOCIALES)</t>
  </si>
  <si>
    <t>OBRAS DE INFRAESTRUCTURA VIAL (CONSTRUCCION DE VIAS DE COMUNICACIÓN)</t>
  </si>
  <si>
    <t>DESTINO DEL FISM 2020</t>
  </si>
  <si>
    <t>AMPLIACIÓN DE RED DE ALUMBRADO PÚBLICO</t>
  </si>
  <si>
    <t>PROGRAMA DE INFRAESTRUCTURA BASICA MUNICIPAL</t>
  </si>
  <si>
    <t>DESTINO DEL FISM 2021</t>
  </si>
  <si>
    <t>SECRETARIA DE MOVILIDAD E INFRAESTRUCTURA</t>
  </si>
  <si>
    <t>OBRAS DE INFRAESTRUCTURA BÁSICA (OBRAS DE URBANIZACIÓN Y EDIFICACIÓN NO HABITACIONAL )</t>
  </si>
  <si>
    <t>DESTINO DEL FISM 2022</t>
  </si>
  <si>
    <t>AMPLIACIÓN DE RED ALUMBRADO PÚBLICO</t>
  </si>
  <si>
    <t>OTROS CONVENIOS (AMPLIACIÓN DE RED DE ALUMBRADO PÚBLICO)</t>
  </si>
  <si>
    <t>GASTOS INDIRECTOS (SERVICIOS PROFESIONALES ADMINISTRATIVOS Y TÉCNICOS PARA LA_x000D_ VERIFICACIÓN Y SEGUIMIENTO DE LOS PROYECTOS FINANCIADOS CON EL  FONDO FISMDF 2022)</t>
  </si>
  <si>
    <t>DESTINO DEL FAISMUN 2023</t>
  </si>
  <si>
    <t>FAISMUN</t>
  </si>
  <si>
    <t xml:space="preserve">FAISMUN 2023 </t>
  </si>
  <si>
    <t>DESTINO DEL FAISMUN 2024</t>
  </si>
  <si>
    <t>FAISMUN 2024</t>
  </si>
  <si>
    <t>DEUDA PÚBLICA</t>
  </si>
  <si>
    <t>TOTAL DE DEUDA PÚBLICA</t>
  </si>
  <si>
    <t>AMORTIZACIÓN DE LA DEUDA INTERNA</t>
  </si>
  <si>
    <t>INTERES DE LA DEUDA INTERNA CON INST. DE CREDITO</t>
  </si>
  <si>
    <t>Amortización de la deuda interna</t>
  </si>
  <si>
    <t>Interes de la deuda interna con inst. de credito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</si>
</sst>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\-#,##0.00;&quot; &quot;"/>
    <numFmt numFmtId="165" formatCode="&quot; $&quot;#,##0.00\ ;&quot;-$&quot;#,##0.00\ ;&quot; $-&quot;#\ ;@\ "/>
    <numFmt numFmtId="166" formatCode="&quot;$&quot;#,##0.00_);[Red]\(&quot;$&quot;#,##0.00\)"/>
    <numFmt numFmtId="167" formatCode="_-[$$-80A]* #,##0.00_-;\-[$$-80A]* #,##0.00_-;_-[$$-80A]* &quot;-&quot;??_-;_-@_-"/>
    <numFmt numFmtId="168" formatCode="#,##0.00_ ;\-#,##0.00\ 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4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2"/>
      <name val="Helvetica"/>
      <family val="2"/>
    </font>
    <font>
      <b/>
      <sz val="11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Helvetica"/>
      <family val="2"/>
    </font>
    <font>
      <b/>
      <sz val="10"/>
      <color rgb="FFFF0000"/>
      <name val="Arial"/>
      <family val="2"/>
    </font>
    <font>
      <sz val="10"/>
      <name val="Arial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61943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DBC6B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02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165" fontId="5" fillId="0" borderId="0"/>
    <xf numFmtId="165" fontId="5" fillId="0" borderId="0"/>
    <xf numFmtId="165" fontId="2" fillId="0" borderId="0"/>
    <xf numFmtId="165" fontId="2" fillId="0" borderId="0"/>
    <xf numFmtId="0" fontId="3" fillId="0" borderId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6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3" fillId="0" borderId="0"/>
    <xf numFmtId="0" fontId="1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3" fillId="14" borderId="19" applyNumberFormat="0" applyFont="0" applyAlignment="0" applyProtection="0"/>
    <xf numFmtId="0" fontId="13" fillId="14" borderId="19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</cellStyleXfs>
  <cellXfs count="152">
    <xf numFmtId="0" fontId="0" fillId="0" borderId="0" xfId="0"/>
    <xf numFmtId="0" fontId="3" fillId="0" borderId="0" xfId="74" applyFont="1"/>
    <xf numFmtId="0" fontId="3" fillId="0" borderId="0" xfId="0" applyFont="1"/>
    <xf numFmtId="0" fontId="3" fillId="0" borderId="0" xfId="0" applyFont="1" applyBorder="1"/>
    <xf numFmtId="49" fontId="0" fillId="0" borderId="0" xfId="0" applyNumberFormat="1" applyFill="1" applyBorder="1" applyAlignment="1">
      <alignment horizontal="left"/>
    </xf>
    <xf numFmtId="164" fontId="0" fillId="0" borderId="0" xfId="0" applyNumberFormat="1" applyFill="1" applyBorder="1"/>
    <xf numFmtId="0" fontId="4" fillId="0" borderId="0" xfId="0" applyFont="1" applyBorder="1" applyAlignment="1">
      <alignment vertical="center"/>
    </xf>
    <xf numFmtId="0" fontId="9" fillId="15" borderId="1" xfId="74" applyFont="1" applyFill="1" applyBorder="1"/>
    <xf numFmtId="0" fontId="9" fillId="15" borderId="2" xfId="74" applyFont="1" applyFill="1" applyBorder="1"/>
    <xf numFmtId="0" fontId="9" fillId="15" borderId="1" xfId="74" applyFont="1" applyFill="1" applyBorder="1" applyAlignment="1">
      <alignment wrapText="1"/>
    </xf>
    <xf numFmtId="0" fontId="10" fillId="16" borderId="1" xfId="74" applyFont="1" applyFill="1" applyBorder="1" applyAlignment="1">
      <alignment wrapText="1"/>
    </xf>
    <xf numFmtId="0" fontId="10" fillId="16" borderId="1" xfId="74" applyFont="1" applyFill="1" applyBorder="1" applyAlignment="1">
      <alignment horizontal="right" wrapText="1"/>
    </xf>
    <xf numFmtId="44" fontId="10" fillId="15" borderId="2" xfId="74" applyNumberFormat="1" applyFont="1" applyFill="1" applyBorder="1" applyAlignment="1">
      <alignment horizontal="right" vertical="center" wrapText="1"/>
    </xf>
    <xf numFmtId="44" fontId="10" fillId="15" borderId="2" xfId="53" applyFont="1" applyFill="1" applyBorder="1" applyAlignment="1">
      <alignment vertical="center"/>
    </xf>
    <xf numFmtId="0" fontId="10" fillId="16" borderId="1" xfId="74" applyFont="1" applyFill="1" applyBorder="1" applyAlignment="1">
      <alignment vertical="center" wrapText="1"/>
    </xf>
    <xf numFmtId="44" fontId="10" fillId="0" borderId="2" xfId="53" applyFont="1" applyFill="1" applyBorder="1" applyAlignment="1">
      <alignment vertical="center"/>
    </xf>
    <xf numFmtId="0" fontId="9" fillId="15" borderId="1" xfId="74" applyFont="1" applyFill="1" applyBorder="1" applyAlignment="1">
      <alignment horizontal="right" vertical="center" wrapText="1"/>
    </xf>
    <xf numFmtId="44" fontId="9" fillId="15" borderId="2" xfId="53" applyFont="1" applyFill="1" applyBorder="1" applyAlignment="1">
      <alignment vertical="center" wrapText="1"/>
    </xf>
    <xf numFmtId="0" fontId="9" fillId="15" borderId="1" xfId="74" applyFont="1" applyFill="1" applyBorder="1" applyAlignment="1">
      <alignment horizontal="right" wrapText="1"/>
    </xf>
    <xf numFmtId="44" fontId="9" fillId="0" borderId="2" xfId="53" applyFont="1" applyFill="1" applyBorder="1" applyAlignment="1">
      <alignment vertical="center"/>
    </xf>
    <xf numFmtId="0" fontId="9" fillId="0" borderId="1" xfId="74" applyFont="1" applyFill="1" applyBorder="1" applyAlignment="1">
      <alignment horizontal="right" vertical="center" wrapText="1"/>
    </xf>
    <xf numFmtId="0" fontId="10" fillId="16" borderId="1" xfId="74" applyFont="1" applyFill="1" applyBorder="1" applyAlignment="1">
      <alignment horizontal="right" vertical="center" wrapText="1"/>
    </xf>
    <xf numFmtId="44" fontId="3" fillId="0" borderId="0" xfId="0" applyNumberFormat="1" applyFont="1"/>
    <xf numFmtId="167" fontId="10" fillId="0" borderId="2" xfId="74" applyNumberFormat="1" applyFont="1" applyFill="1" applyBorder="1" applyAlignment="1">
      <alignment vertical="center"/>
    </xf>
    <xf numFmtId="0" fontId="10" fillId="15" borderId="1" xfId="74" applyFont="1" applyFill="1" applyBorder="1" applyAlignment="1">
      <alignment horizontal="right" vertical="center" wrapText="1"/>
    </xf>
    <xf numFmtId="44" fontId="10" fillId="0" borderId="2" xfId="53" applyFont="1" applyFill="1" applyBorder="1" applyAlignment="1">
      <alignment horizontal="right" vertical="center"/>
    </xf>
    <xf numFmtId="167" fontId="9" fillId="15" borderId="2" xfId="30" applyNumberFormat="1" applyFont="1" applyFill="1" applyBorder="1" applyAlignment="1">
      <alignment vertical="center"/>
    </xf>
    <xf numFmtId="44" fontId="10" fillId="0" borderId="2" xfId="74" applyNumberFormat="1" applyFont="1" applyFill="1" applyBorder="1" applyAlignment="1">
      <alignment vertical="center"/>
    </xf>
    <xf numFmtId="0" fontId="10" fillId="15" borderId="1" xfId="74" applyFont="1" applyFill="1" applyBorder="1" applyAlignment="1">
      <alignment wrapText="1"/>
    </xf>
    <xf numFmtId="44" fontId="10" fillId="15" borderId="2" xfId="53" applyNumberFormat="1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15" fillId="17" borderId="3" xfId="74" applyFont="1" applyFill="1" applyBorder="1" applyAlignment="1">
      <alignment horizontal="center" vertical="center"/>
    </xf>
    <xf numFmtId="0" fontId="15" fillId="17" borderId="4" xfId="74" applyFont="1" applyFill="1" applyBorder="1" applyAlignment="1">
      <alignment horizontal="center" vertical="center" wrapText="1"/>
    </xf>
    <xf numFmtId="0" fontId="15" fillId="17" borderId="5" xfId="74" applyFont="1" applyFill="1" applyBorder="1" applyAlignment="1">
      <alignment horizontal="center" vertical="center" wrapText="1"/>
    </xf>
    <xf numFmtId="44" fontId="15" fillId="17" borderId="6" xfId="53" applyFont="1" applyFill="1" applyBorder="1" applyAlignment="1">
      <alignment vertical="center" wrapText="1"/>
    </xf>
    <xf numFmtId="0" fontId="15" fillId="17" borderId="3" xfId="74" applyFont="1" applyFill="1" applyBorder="1" applyAlignment="1">
      <alignment horizontal="center" vertical="center" wrapText="1"/>
    </xf>
    <xf numFmtId="0" fontId="15" fillId="17" borderId="1" xfId="74" applyFont="1" applyFill="1" applyBorder="1" applyAlignment="1">
      <alignment horizontal="center" vertical="center" wrapText="1"/>
    </xf>
    <xf numFmtId="44" fontId="15" fillId="17" borderId="2" xfId="53" applyFont="1" applyFill="1" applyBorder="1" applyAlignment="1">
      <alignment vertical="center"/>
    </xf>
    <xf numFmtId="0" fontId="15" fillId="17" borderId="2" xfId="74" applyFont="1" applyFill="1" applyBorder="1" applyAlignment="1">
      <alignment horizontal="center" vertical="center" wrapText="1"/>
    </xf>
    <xf numFmtId="44" fontId="15" fillId="17" borderId="6" xfId="53" applyFont="1" applyFill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7" fillId="0" borderId="0" xfId="74" applyFont="1" applyAlignment="1"/>
    <xf numFmtId="0" fontId="3" fillId="0" borderId="0" xfId="74" applyFont="1" applyAlignment="1">
      <alignment horizontal="center"/>
    </xf>
    <xf numFmtId="0" fontId="7" fillId="0" borderId="0" xfId="74" applyFont="1" applyAlignment="1">
      <alignment horizontal="center" vertical="center"/>
    </xf>
    <xf numFmtId="0" fontId="15" fillId="18" borderId="7" xfId="74" applyFont="1" applyFill="1" applyBorder="1" applyAlignment="1">
      <alignment horizontal="center" vertical="center" wrapText="1"/>
    </xf>
    <xf numFmtId="44" fontId="15" fillId="18" borderId="8" xfId="53" applyFont="1" applyFill="1" applyBorder="1" applyAlignment="1">
      <alignment horizontal="center" vertical="center" wrapText="1"/>
    </xf>
    <xf numFmtId="0" fontId="9" fillId="15" borderId="9" xfId="74" applyFont="1" applyFill="1" applyBorder="1" applyAlignment="1">
      <alignment wrapText="1"/>
    </xf>
    <xf numFmtId="44" fontId="9" fillId="15" borderId="10" xfId="53" applyFont="1" applyFill="1" applyBorder="1"/>
    <xf numFmtId="0" fontId="10" fillId="16" borderId="9" xfId="74" applyFont="1" applyFill="1" applyBorder="1" applyAlignment="1"/>
    <xf numFmtId="44" fontId="10" fillId="15" borderId="10" xfId="53" applyFont="1" applyFill="1" applyBorder="1" applyAlignment="1">
      <alignment vertical="center"/>
    </xf>
    <xf numFmtId="0" fontId="9" fillId="0" borderId="9" xfId="74" applyFont="1" applyFill="1" applyBorder="1" applyAlignment="1">
      <alignment horizontal="right" wrapText="1"/>
    </xf>
    <xf numFmtId="44" fontId="9" fillId="15" borderId="10" xfId="53" applyFont="1" applyFill="1" applyBorder="1" applyAlignment="1">
      <alignment vertical="center"/>
    </xf>
    <xf numFmtId="0" fontId="10" fillId="0" borderId="9" xfId="74" applyFont="1" applyFill="1" applyBorder="1" applyAlignment="1">
      <alignment horizontal="right" wrapText="1"/>
    </xf>
    <xf numFmtId="0" fontId="11" fillId="0" borderId="9" xfId="74" applyFont="1" applyFill="1" applyBorder="1" applyAlignment="1">
      <alignment horizontal="right" wrapText="1"/>
    </xf>
    <xf numFmtId="0" fontId="10" fillId="16" borderId="9" xfId="74" applyFont="1" applyFill="1" applyBorder="1" applyAlignment="1">
      <alignment wrapText="1"/>
    </xf>
    <xf numFmtId="0" fontId="9" fillId="15" borderId="9" xfId="74" applyFont="1" applyFill="1" applyBorder="1" applyAlignment="1">
      <alignment horizontal="right" wrapText="1"/>
    </xf>
    <xf numFmtId="0" fontId="15" fillId="18" borderId="9" xfId="74" applyFont="1" applyFill="1" applyBorder="1" applyAlignment="1">
      <alignment wrapText="1"/>
    </xf>
    <xf numFmtId="44" fontId="15" fillId="18" borderId="10" xfId="53" applyFont="1" applyFill="1" applyBorder="1" applyAlignment="1">
      <alignment vertical="center"/>
    </xf>
    <xf numFmtId="0" fontId="9" fillId="19" borderId="9" xfId="74" applyFont="1" applyFill="1" applyBorder="1" applyAlignment="1">
      <alignment wrapText="1"/>
    </xf>
    <xf numFmtId="44" fontId="9" fillId="19" borderId="10" xfId="53" applyFont="1" applyFill="1" applyBorder="1" applyAlignment="1">
      <alignment vertical="center"/>
    </xf>
    <xf numFmtId="0" fontId="15" fillId="18" borderId="9" xfId="74" applyFont="1" applyFill="1" applyBorder="1" applyAlignment="1">
      <alignment horizontal="center" vertical="center" wrapText="1"/>
    </xf>
    <xf numFmtId="44" fontId="15" fillId="18" borderId="10" xfId="53" applyFont="1" applyFill="1" applyBorder="1" applyAlignment="1">
      <alignment horizontal="center" vertical="center" wrapText="1"/>
    </xf>
    <xf numFmtId="44" fontId="10" fillId="0" borderId="10" xfId="53" applyFont="1" applyFill="1" applyBorder="1" applyAlignment="1">
      <alignment vertical="center"/>
    </xf>
    <xf numFmtId="0" fontId="9" fillId="0" borderId="9" xfId="74" applyFont="1" applyFill="1" applyBorder="1" applyAlignment="1">
      <alignment horizontal="right" vertical="center" wrapText="1"/>
    </xf>
    <xf numFmtId="0" fontId="15" fillId="18" borderId="11" xfId="74" applyFont="1" applyFill="1" applyBorder="1" applyAlignment="1">
      <alignment horizontal="center" vertical="center" wrapText="1"/>
    </xf>
    <xf numFmtId="44" fontId="15" fillId="18" borderId="12" xfId="53" applyFont="1" applyFill="1" applyBorder="1" applyAlignment="1">
      <alignment vertical="center"/>
    </xf>
    <xf numFmtId="0" fontId="0" fillId="0" borderId="13" xfId="0" applyBorder="1"/>
    <xf numFmtId="0" fontId="14" fillId="0" borderId="13" xfId="0" applyFont="1" applyBorder="1"/>
    <xf numFmtId="44" fontId="14" fillId="0" borderId="13" xfId="0" applyNumberFormat="1" applyFont="1" applyBorder="1"/>
    <xf numFmtId="0" fontId="14" fillId="0" borderId="13" xfId="0" applyFont="1" applyBorder="1" applyAlignment="1">
      <alignment horizontal="right"/>
    </xf>
    <xf numFmtId="0" fontId="16" fillId="0" borderId="13" xfId="0" applyFont="1" applyBorder="1" applyAlignment="1">
      <alignment horizontal="right"/>
    </xf>
    <xf numFmtId="44" fontId="0" fillId="0" borderId="13" xfId="0" applyNumberFormat="1" applyBorder="1"/>
    <xf numFmtId="0" fontId="3" fillId="0" borderId="0" xfId="74"/>
    <xf numFmtId="0" fontId="7" fillId="0" borderId="0" xfId="74" applyFont="1"/>
    <xf numFmtId="0" fontId="3" fillId="0" borderId="0" xfId="74" applyAlignment="1">
      <alignment horizontal="center"/>
    </xf>
    <xf numFmtId="44" fontId="9" fillId="20" borderId="0" xfId="53" applyFont="1" applyFill="1" applyBorder="1" applyAlignment="1">
      <alignment vertical="center"/>
    </xf>
    <xf numFmtId="0" fontId="3" fillId="20" borderId="0" xfId="0" applyFont="1" applyFill="1" applyBorder="1"/>
    <xf numFmtId="0" fontId="10" fillId="0" borderId="0" xfId="74" applyFont="1" applyFill="1" applyBorder="1" applyAlignment="1">
      <alignment horizontal="right" vertical="center" wrapText="1"/>
    </xf>
    <xf numFmtId="0" fontId="0" fillId="0" borderId="0" xfId="0" applyFill="1"/>
    <xf numFmtId="4" fontId="0" fillId="0" borderId="0" xfId="0" applyNumberFormat="1"/>
    <xf numFmtId="0" fontId="16" fillId="0" borderId="13" xfId="0" applyFont="1" applyBorder="1" applyAlignment="1">
      <alignment horizontal="left"/>
    </xf>
    <xf numFmtId="0" fontId="18" fillId="0" borderId="14" xfId="0" applyFont="1" applyBorder="1" applyAlignment="1"/>
    <xf numFmtId="0" fontId="18" fillId="0" borderId="13" xfId="0" applyFont="1" applyBorder="1" applyAlignment="1"/>
    <xf numFmtId="0" fontId="16" fillId="0" borderId="14" xfId="0" applyFont="1" applyBorder="1" applyAlignment="1"/>
    <xf numFmtId="4" fontId="18" fillId="0" borderId="13" xfId="0" applyNumberFormat="1" applyFont="1" applyBorder="1" applyAlignment="1"/>
    <xf numFmtId="0" fontId="19" fillId="0" borderId="14" xfId="0" applyFont="1" applyBorder="1" applyAlignment="1"/>
    <xf numFmtId="4" fontId="16" fillId="0" borderId="13" xfId="0" applyNumberFormat="1" applyFont="1" applyBorder="1" applyAlignment="1"/>
    <xf numFmtId="43" fontId="13" fillId="0" borderId="13" xfId="18" applyFont="1" applyBorder="1" applyAlignment="1"/>
    <xf numFmtId="44" fontId="0" fillId="0" borderId="0" xfId="0" applyNumberFormat="1"/>
    <xf numFmtId="0" fontId="15" fillId="21" borderId="7" xfId="74" applyFont="1" applyFill="1" applyBorder="1" applyAlignment="1">
      <alignment horizontal="center" vertical="center" wrapText="1"/>
    </xf>
    <xf numFmtId="44" fontId="15" fillId="21" borderId="10" xfId="53" applyFont="1" applyFill="1" applyBorder="1" applyAlignment="1">
      <alignment vertical="center"/>
    </xf>
    <xf numFmtId="0" fontId="18" fillId="0" borderId="13" xfId="0" applyFont="1" applyBorder="1"/>
    <xf numFmtId="44" fontId="13" fillId="0" borderId="13" xfId="0" applyNumberFormat="1" applyFont="1" applyBorder="1"/>
    <xf numFmtId="8" fontId="13" fillId="0" borderId="13" xfId="18" applyNumberFormat="1" applyFont="1" applyBorder="1" applyAlignment="1"/>
    <xf numFmtId="8" fontId="14" fillId="0" borderId="13" xfId="0" applyNumberFormat="1" applyFont="1" applyBorder="1"/>
    <xf numFmtId="44" fontId="3" fillId="0" borderId="13" xfId="74" applyNumberFormat="1" applyBorder="1"/>
    <xf numFmtId="0" fontId="16" fillId="0" borderId="13" xfId="74" applyFont="1" applyBorder="1" applyAlignment="1"/>
    <xf numFmtId="0" fontId="16" fillId="0" borderId="13" xfId="74" applyFont="1" applyBorder="1" applyAlignment="1">
      <alignment horizontal="left"/>
    </xf>
    <xf numFmtId="8" fontId="15" fillId="21" borderId="10" xfId="53" applyNumberFormat="1" applyFont="1" applyFill="1" applyBorder="1" applyAlignment="1">
      <alignment vertical="center"/>
    </xf>
    <xf numFmtId="8" fontId="0" fillId="0" borderId="0" xfId="0" applyNumberFormat="1"/>
    <xf numFmtId="0" fontId="17" fillId="0" borderId="13" xfId="0" applyFont="1" applyBorder="1" applyAlignment="1">
      <alignment wrapText="1"/>
    </xf>
    <xf numFmtId="0" fontId="10" fillId="0" borderId="13" xfId="74" applyFont="1" applyFill="1" applyBorder="1" applyAlignment="1">
      <alignment horizontal="right" wrapText="1"/>
    </xf>
    <xf numFmtId="0" fontId="10" fillId="0" borderId="13" xfId="74" applyFont="1" applyFill="1" applyBorder="1" applyAlignment="1">
      <alignment horizontal="right" vertical="center" wrapText="1"/>
    </xf>
    <xf numFmtId="44" fontId="17" fillId="0" borderId="13" xfId="0" applyNumberFormat="1" applyFont="1" applyFill="1" applyBorder="1"/>
    <xf numFmtId="44" fontId="9" fillId="0" borderId="13" xfId="53" applyFont="1" applyFill="1" applyBorder="1" applyAlignment="1">
      <alignment vertical="center"/>
    </xf>
    <xf numFmtId="0" fontId="3" fillId="0" borderId="13" xfId="0" applyFont="1" applyFill="1" applyBorder="1"/>
    <xf numFmtId="0" fontId="0" fillId="0" borderId="0" xfId="0" applyAlignment="1">
      <alignment horizontal="center"/>
    </xf>
    <xf numFmtId="44" fontId="0" fillId="0" borderId="13" xfId="53" applyFont="1" applyFill="1" applyBorder="1" applyAlignment="1">
      <alignment horizontal="right"/>
    </xf>
    <xf numFmtId="44" fontId="14" fillId="0" borderId="13" xfId="0" applyNumberFormat="1" applyFont="1" applyFill="1" applyBorder="1"/>
    <xf numFmtId="44" fontId="3" fillId="0" borderId="13" xfId="53" applyFont="1" applyFill="1" applyBorder="1" applyAlignment="1">
      <alignment horizontal="right"/>
    </xf>
    <xf numFmtId="168" fontId="3" fillId="0" borderId="13" xfId="74" applyNumberFormat="1" applyBorder="1"/>
    <xf numFmtId="0" fontId="3" fillId="0" borderId="0" xfId="0" applyFont="1" applyAlignment="1">
      <alignment horizontal="center"/>
    </xf>
    <xf numFmtId="44" fontId="3" fillId="0" borderId="13" xfId="100" applyFont="1" applyFill="1" applyBorder="1" applyAlignment="1">
      <alignment horizontal="right"/>
    </xf>
    <xf numFmtId="44" fontId="3" fillId="0" borderId="13" xfId="100" applyFont="1" applyFill="1" applyBorder="1"/>
    <xf numFmtId="44" fontId="3" fillId="20" borderId="0" xfId="100" applyFont="1" applyFill="1" applyBorder="1"/>
    <xf numFmtId="44" fontId="3" fillId="20" borderId="0" xfId="100" applyFont="1" applyFill="1" applyBorder="1" applyAlignment="1">
      <alignment horizontal="right"/>
    </xf>
    <xf numFmtId="0" fontId="10" fillId="22" borderId="13" xfId="74" applyFont="1" applyFill="1" applyBorder="1" applyAlignment="1">
      <alignment horizontal="center" vertical="center" wrapText="1"/>
    </xf>
    <xf numFmtId="0" fontId="21" fillId="22" borderId="18" xfId="0" applyFont="1" applyFill="1" applyBorder="1" applyAlignment="1">
      <alignment horizontal="center"/>
    </xf>
    <xf numFmtId="0" fontId="10" fillId="22" borderId="7" xfId="74" applyFont="1" applyFill="1" applyBorder="1" applyAlignment="1">
      <alignment horizontal="center" vertical="center" wrapText="1"/>
    </xf>
    <xf numFmtId="8" fontId="10" fillId="22" borderId="10" xfId="53" applyNumberFormat="1" applyFont="1" applyFill="1" applyBorder="1" applyAlignment="1">
      <alignment vertical="center"/>
    </xf>
    <xf numFmtId="44" fontId="10" fillId="22" borderId="10" xfId="53" applyFont="1" applyFill="1" applyBorder="1" applyAlignment="1">
      <alignment vertical="center"/>
    </xf>
    <xf numFmtId="0" fontId="21" fillId="22" borderId="13" xfId="0" applyFont="1" applyFill="1" applyBorder="1" applyAlignment="1">
      <alignment horizontal="center"/>
    </xf>
    <xf numFmtId="0" fontId="3" fillId="22" borderId="13" xfId="0" applyFont="1" applyFill="1" applyBorder="1"/>
    <xf numFmtId="8" fontId="10" fillId="22" borderId="13" xfId="53" applyNumberFormat="1" applyFont="1" applyFill="1" applyBorder="1" applyAlignment="1">
      <alignment vertical="center"/>
    </xf>
    <xf numFmtId="44" fontId="10" fillId="22" borderId="13" xfId="53" applyFont="1" applyFill="1" applyBorder="1" applyAlignment="1">
      <alignment vertical="center"/>
    </xf>
    <xf numFmtId="0" fontId="23" fillId="23" borderId="0" xfId="0" applyFont="1" applyFill="1"/>
    <xf numFmtId="0" fontId="8" fillId="24" borderId="13" xfId="0" applyFont="1" applyFill="1" applyBorder="1" applyAlignment="1">
      <alignment horizontal="center" vertical="center" wrapText="1"/>
    </xf>
    <xf numFmtId="0" fontId="10" fillId="25" borderId="13" xfId="74" applyFont="1" applyFill="1" applyBorder="1" applyAlignment="1">
      <alignment horizontal="center" vertical="center"/>
    </xf>
    <xf numFmtId="0" fontId="10" fillId="25" borderId="13" xfId="74" applyFont="1" applyFill="1" applyBorder="1" applyAlignment="1">
      <alignment horizontal="center" vertical="center" wrapText="1"/>
    </xf>
    <xf numFmtId="0" fontId="10" fillId="25" borderId="13" xfId="74" applyFont="1" applyFill="1" applyBorder="1" applyAlignment="1">
      <alignment horizontal="right" vertical="center" wrapText="1"/>
    </xf>
    <xf numFmtId="44" fontId="10" fillId="25" borderId="13" xfId="53" applyFont="1" applyFill="1" applyBorder="1" applyAlignment="1">
      <alignment horizontal="center" vertical="center" wrapText="1"/>
    </xf>
    <xf numFmtId="0" fontId="24" fillId="23" borderId="13" xfId="0" applyFont="1" applyFill="1" applyBorder="1" applyAlignment="1">
      <alignment horizontal="center"/>
    </xf>
    <xf numFmtId="8" fontId="10" fillId="25" borderId="13" xfId="53" applyNumberFormat="1" applyFont="1" applyFill="1" applyBorder="1" applyAlignment="1">
      <alignment vertical="center"/>
    </xf>
    <xf numFmtId="44" fontId="10" fillId="25" borderId="13" xfId="53" applyFont="1" applyFill="1" applyBorder="1" applyAlignment="1">
      <alignment vertical="center"/>
    </xf>
    <xf numFmtId="43" fontId="0" fillId="0" borderId="0" xfId="18" applyFont="1"/>
    <xf numFmtId="43" fontId="26" fillId="0" borderId="0" xfId="0" applyNumberFormat="1" applyFont="1"/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0" fillId="15" borderId="14" xfId="74" applyFont="1" applyFill="1" applyBorder="1" applyAlignment="1">
      <alignment horizontal="center" wrapText="1"/>
    </xf>
    <xf numFmtId="0" fontId="10" fillId="15" borderId="17" xfId="74" applyFont="1" applyFill="1" applyBorder="1" applyAlignment="1">
      <alignment horizontal="center" wrapText="1"/>
    </xf>
    <xf numFmtId="0" fontId="14" fillId="0" borderId="13" xfId="0" applyFont="1" applyBorder="1" applyAlignment="1">
      <alignment horizontal="center"/>
    </xf>
    <xf numFmtId="0" fontId="21" fillId="22" borderId="13" xfId="0" applyFont="1" applyFill="1" applyBorder="1" applyAlignment="1">
      <alignment horizontal="center"/>
    </xf>
    <xf numFmtId="0" fontId="20" fillId="22" borderId="13" xfId="0" applyFont="1" applyFill="1" applyBorder="1" applyAlignment="1">
      <alignment horizontal="center"/>
    </xf>
    <xf numFmtId="0" fontId="25" fillId="23" borderId="13" xfId="0" applyFont="1" applyFill="1" applyBorder="1" applyAlignment="1">
      <alignment horizontal="center"/>
    </xf>
    <xf numFmtId="0" fontId="22" fillId="23" borderId="0" xfId="74" applyFont="1" applyFill="1" applyAlignment="1">
      <alignment horizontal="center" vertical="center"/>
    </xf>
    <xf numFmtId="0" fontId="4" fillId="0" borderId="0" xfId="74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wrapText="1"/>
    </xf>
    <xf numFmtId="44" fontId="3" fillId="0" borderId="13" xfId="101" applyFont="1" applyBorder="1"/>
  </cellXfs>
  <cellStyles count="102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Excel Built-in Currency" xfId="13"/>
    <cellStyle name="Excel Built-in Currency 2" xfId="14"/>
    <cellStyle name="Excel Built-in Currency 2 2" xfId="15"/>
    <cellStyle name="Excel Built-in Currency 3" xfId="16"/>
    <cellStyle name="Excel Built-in Normal" xfId="17"/>
    <cellStyle name="Millares" xfId="18" builtinId="3"/>
    <cellStyle name="Millares 11" xfId="19"/>
    <cellStyle name="Millares 11 2" xfId="20"/>
    <cellStyle name="Millares 11 2 2" xfId="21"/>
    <cellStyle name="Millares 11 3" xfId="22"/>
    <cellStyle name="Millares 2" xfId="23"/>
    <cellStyle name="Millares 2 2" xfId="24"/>
    <cellStyle name="Millares 2 2 2" xfId="25"/>
    <cellStyle name="Millares 2 2 2 2" xfId="26"/>
    <cellStyle name="Millares 2 2 3" xfId="27"/>
    <cellStyle name="Millares 2 3" xfId="28"/>
    <cellStyle name="Millares 2 3 2" xfId="29"/>
    <cellStyle name="Millares 2 4" xfId="30"/>
    <cellStyle name="Millares 2 4 2" xfId="31"/>
    <cellStyle name="Millares 2 5" xfId="32"/>
    <cellStyle name="Millares 3" xfId="33"/>
    <cellStyle name="Millares 4" xfId="34"/>
    <cellStyle name="Millares 4 2" xfId="35"/>
    <cellStyle name="Millares 4 2 2" xfId="36"/>
    <cellStyle name="Millares 4 3" xfId="37"/>
    <cellStyle name="Millares 5" xfId="38"/>
    <cellStyle name="Millares 5 2" xfId="39"/>
    <cellStyle name="Millares 5 2 2" xfId="40"/>
    <cellStyle name="Millares 5 2 2 2" xfId="41"/>
    <cellStyle name="Millares 5 2 2 2 2" xfId="42"/>
    <cellStyle name="Millares 5 2 2 3" xfId="43"/>
    <cellStyle name="Millares 6" xfId="44"/>
    <cellStyle name="Millares 6 2" xfId="45"/>
    <cellStyle name="Millares 7" xfId="46"/>
    <cellStyle name="Millares 7 2" xfId="47"/>
    <cellStyle name="Millares 7 2 2" xfId="48"/>
    <cellStyle name="Millares 7 3" xfId="49"/>
    <cellStyle name="Millares 8" xfId="50"/>
    <cellStyle name="Millares 8 2" xfId="51"/>
    <cellStyle name="Millares 9" xfId="52"/>
    <cellStyle name="Moneda" xfId="101" builtinId="4"/>
    <cellStyle name="Moneda 2" xfId="53"/>
    <cellStyle name="Moneda 2 2" xfId="54"/>
    <cellStyle name="Moneda 2 2 2" xfId="55"/>
    <cellStyle name="Moneda 2 2 2 2" xfId="56"/>
    <cellStyle name="Moneda 2 2 3" xfId="57"/>
    <cellStyle name="Moneda 2 2 3 2" xfId="58"/>
    <cellStyle name="Moneda 2 2 4" xfId="59"/>
    <cellStyle name="Moneda 2 2 5" xfId="100"/>
    <cellStyle name="Moneda 2 3" xfId="60"/>
    <cellStyle name="Moneda 2 3 2" xfId="61"/>
    <cellStyle name="Moneda 2 4" xfId="62"/>
    <cellStyle name="Moneda 3" xfId="63"/>
    <cellStyle name="Moneda 3 2" xfId="64"/>
    <cellStyle name="Moneda 3 2 2" xfId="65"/>
    <cellStyle name="Moneda 3 3" xfId="66"/>
    <cellStyle name="Moneda 4" xfId="67"/>
    <cellStyle name="Moneda 4 2" xfId="68"/>
    <cellStyle name="Moneda 5" xfId="69"/>
    <cellStyle name="Moneda 5 2" xfId="70"/>
    <cellStyle name="Moneda 6" xfId="71"/>
    <cellStyle name="Moneda 6 2" xfId="72"/>
    <cellStyle name="Moneda 7" xfId="73"/>
    <cellStyle name="Normal" xfId="0" builtinId="0"/>
    <cellStyle name="Normal 2" xfId="74"/>
    <cellStyle name="Normal 2 2" xfId="75"/>
    <cellStyle name="Normal 2 2 2" xfId="76"/>
    <cellStyle name="Normal 3" xfId="77"/>
    <cellStyle name="Normal 3 2" xfId="78"/>
    <cellStyle name="Normal 4" xfId="79"/>
    <cellStyle name="Normal 5" xfId="80"/>
    <cellStyle name="Normal 5 2" xfId="81"/>
    <cellStyle name="Normal 6" xfId="82"/>
    <cellStyle name="Normal 62" xfId="83"/>
    <cellStyle name="Normal 62 2" xfId="84"/>
    <cellStyle name="Normal 7" xfId="85"/>
    <cellStyle name="Normal 7 2" xfId="86"/>
    <cellStyle name="Normal 7 2 2" xfId="87"/>
    <cellStyle name="Normal 7 2 2 2" xfId="88"/>
    <cellStyle name="Normal 7 2 3" xfId="89"/>
    <cellStyle name="Normal 7 3 2" xfId="90"/>
    <cellStyle name="Normal 7 3 2 2" xfId="91"/>
    <cellStyle name="Normal 8" xfId="92"/>
    <cellStyle name="Notas 2" xfId="93"/>
    <cellStyle name="Notas 3" xfId="94"/>
    <cellStyle name="Porcentual 2" xfId="95"/>
    <cellStyle name="Porcentual 2 2" xfId="96"/>
    <cellStyle name="Porcentual 2 2 2" xfId="97"/>
    <cellStyle name="Porcentual 2 3" xfId="98"/>
    <cellStyle name="Porcentual 3" xfId="99"/>
  </cellStyles>
  <dxfs count="0"/>
  <tableStyles count="0" defaultTableStyle="TableStyleMedium9" defaultPivotStyle="PivotStyleLight16"/>
  <colors>
    <mruColors>
      <color rgb="FFDBC6B3"/>
      <color rgb="FFAEAAAA"/>
      <color rgb="FF8619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514350</xdr:colOff>
      <xdr:row>0</xdr:row>
      <xdr:rowOff>0</xdr:rowOff>
    </xdr:from>
    <xdr:to>
      <xdr:col>4</xdr:col>
      <xdr:colOff>495300</xdr:colOff>
      <xdr:row>3</xdr:row>
      <xdr:rowOff>66675</xdr:rowOff>
    </xdr:to>
    <xdr:pic>
      <xdr:nvPicPr>
        <xdr:cNvPr id="1031" name="5 Imagen" descr="progres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29051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1</xdr:col>
      <xdr:colOff>2876550</xdr:colOff>
      <xdr:row>3</xdr:row>
      <xdr:rowOff>0</xdr:rowOff>
    </xdr:to>
    <xdr:pic>
      <xdr:nvPicPr>
        <xdr:cNvPr id="1126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0"/>
          <a:ext cx="28479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2</xdr:row>
      <xdr:rowOff>66675</xdr:rowOff>
    </xdr:from>
    <xdr:to>
      <xdr:col>1</xdr:col>
      <xdr:colOff>2714625</xdr:colOff>
      <xdr:row>6</xdr:row>
      <xdr:rowOff>104775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90525"/>
          <a:ext cx="28479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3</xdr:row>
      <xdr:rowOff>0</xdr:rowOff>
    </xdr:from>
    <xdr:to>
      <xdr:col>1</xdr:col>
      <xdr:colOff>2876550</xdr:colOff>
      <xdr:row>7</xdr:row>
      <xdr:rowOff>38100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485775"/>
          <a:ext cx="28479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95250</xdr:rowOff>
    </xdr:from>
    <xdr:to>
      <xdr:col>1</xdr:col>
      <xdr:colOff>3086100</xdr:colOff>
      <xdr:row>6</xdr:row>
      <xdr:rowOff>81980</xdr:rowOff>
    </xdr:to>
    <xdr:pic>
      <xdr:nvPicPr>
        <xdr:cNvPr id="3" name="Imagen 2" descr="C:\Users\USUARIO\Downloads\WhatsApp Image 2024-10-21 at 10.58.36 AM.jpe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64" b="13878"/>
        <a:stretch/>
      </xdr:blipFill>
      <xdr:spPr bwMode="auto">
        <a:xfrm>
          <a:off x="781050" y="419100"/>
          <a:ext cx="3067050" cy="834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</xdr:colOff>
      <xdr:row>2</xdr:row>
      <xdr:rowOff>130969</xdr:rowOff>
    </xdr:from>
    <xdr:to>
      <xdr:col>1</xdr:col>
      <xdr:colOff>2843212</xdr:colOff>
      <xdr:row>6</xdr:row>
      <xdr:rowOff>39744</xdr:rowOff>
    </xdr:to>
    <xdr:pic>
      <xdr:nvPicPr>
        <xdr:cNvPr id="3" name="Imagen 2" descr="C:\Users\USUARIO\Downloads\WhatsApp Image 2024-10-21 at 10.58.36 AM.jpe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64" b="13878"/>
        <a:stretch/>
      </xdr:blipFill>
      <xdr:spPr bwMode="auto">
        <a:xfrm>
          <a:off x="833437" y="559594"/>
          <a:ext cx="2771775" cy="754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981075</xdr:colOff>
      <xdr:row>0</xdr:row>
      <xdr:rowOff>0</xdr:rowOff>
    </xdr:from>
    <xdr:to>
      <xdr:col>5</xdr:col>
      <xdr:colOff>200025</xdr:colOff>
      <xdr:row>3</xdr:row>
      <xdr:rowOff>66675</xdr:rowOff>
    </xdr:to>
    <xdr:pic>
      <xdr:nvPicPr>
        <xdr:cNvPr id="2055" name="5 Imagen" descr="progres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0"/>
          <a:ext cx="31813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9525</xdr:rowOff>
    </xdr:from>
    <xdr:to>
      <xdr:col>4</xdr:col>
      <xdr:colOff>685800</xdr:colOff>
      <xdr:row>3</xdr:row>
      <xdr:rowOff>76200</xdr:rowOff>
    </xdr:to>
    <xdr:pic>
      <xdr:nvPicPr>
        <xdr:cNvPr id="3079" name="5 Imagen" descr="progres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9525"/>
          <a:ext cx="29622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9525</xdr:rowOff>
    </xdr:from>
    <xdr:to>
      <xdr:col>4</xdr:col>
      <xdr:colOff>685800</xdr:colOff>
      <xdr:row>3</xdr:row>
      <xdr:rowOff>76200</xdr:rowOff>
    </xdr:to>
    <xdr:pic>
      <xdr:nvPicPr>
        <xdr:cNvPr id="4103" name="5 Imagen" descr="progres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9525"/>
          <a:ext cx="29622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0</xdr:row>
      <xdr:rowOff>9525</xdr:rowOff>
    </xdr:from>
    <xdr:to>
      <xdr:col>4</xdr:col>
      <xdr:colOff>152400</xdr:colOff>
      <xdr:row>3</xdr:row>
      <xdr:rowOff>76200</xdr:rowOff>
    </xdr:to>
    <xdr:pic>
      <xdr:nvPicPr>
        <xdr:cNvPr id="5127" name="5 Imagen" descr="progres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9525"/>
          <a:ext cx="29622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66675</xdr:rowOff>
    </xdr:from>
    <xdr:to>
      <xdr:col>4</xdr:col>
      <xdr:colOff>28575</xdr:colOff>
      <xdr:row>3</xdr:row>
      <xdr:rowOff>123825</xdr:rowOff>
    </xdr:to>
    <xdr:pic>
      <xdr:nvPicPr>
        <xdr:cNvPr id="6151" name="5 Imagen" descr="progres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66675"/>
          <a:ext cx="29622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66675</xdr:rowOff>
    </xdr:from>
    <xdr:to>
      <xdr:col>3</xdr:col>
      <xdr:colOff>409575</xdr:colOff>
      <xdr:row>3</xdr:row>
      <xdr:rowOff>47625</xdr:rowOff>
    </xdr:to>
    <xdr:pic>
      <xdr:nvPicPr>
        <xdr:cNvPr id="7175" name="3 Imagen" descr="Macintosh HD:Users:margaritte:Desktop:logo hoja membretada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66675"/>
          <a:ext cx="22574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66675</xdr:rowOff>
    </xdr:from>
    <xdr:to>
      <xdr:col>3</xdr:col>
      <xdr:colOff>409575</xdr:colOff>
      <xdr:row>3</xdr:row>
      <xdr:rowOff>47625</xdr:rowOff>
    </xdr:to>
    <xdr:pic>
      <xdr:nvPicPr>
        <xdr:cNvPr id="8199" name="3 Imagen" descr="Macintosh HD:Users:margaritte:Desktop:logo hoja membretada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66675"/>
          <a:ext cx="22574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114300</xdr:rowOff>
    </xdr:from>
    <xdr:to>
      <xdr:col>1</xdr:col>
      <xdr:colOff>2305050</xdr:colOff>
      <xdr:row>3</xdr:row>
      <xdr:rowOff>95250</xdr:rowOff>
    </xdr:to>
    <xdr:pic>
      <xdr:nvPicPr>
        <xdr:cNvPr id="9223" name="3 Imagen" descr="Macintosh HD:Users:margaritte:Desktop:logo hoja membretada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14300"/>
          <a:ext cx="22574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6"/>
  <sheetViews>
    <sheetView zoomScale="68" zoomScaleNormal="68" workbookViewId="0">
      <selection activeCell="C1" sqref="C1"/>
    </sheetView>
  </sheetViews>
  <sheetFormatPr baseColWidth="10" defaultRowHeight="12.75" x14ac:dyDescent="0.2"/>
  <cols>
    <col min="1" max="1" width="11.42578125" style="2"/>
    <col min="2" max="2" width="51.42578125" style="2" customWidth="1"/>
    <col min="3" max="3" width="25.140625" style="2" bestFit="1" customWidth="1"/>
    <col min="4" max="4" width="18.7109375" style="2" bestFit="1" customWidth="1"/>
    <col min="5" max="5" width="33.28515625" style="2" bestFit="1" customWidth="1"/>
    <col min="6" max="6" width="20.28515625" style="2" bestFit="1" customWidth="1"/>
    <col min="7" max="16384" width="11.42578125" style="2"/>
  </cols>
  <sheetData>
    <row r="1" spans="2:4" s="1" customFormat="1" ht="18" x14ac:dyDescent="0.25">
      <c r="B1" s="43" t="s">
        <v>0</v>
      </c>
      <c r="D1" s="41"/>
    </row>
    <row r="2" spans="2:4" s="1" customFormat="1" ht="18" x14ac:dyDescent="0.25">
      <c r="B2" s="43" t="s">
        <v>1</v>
      </c>
      <c r="D2" s="41"/>
    </row>
    <row r="3" spans="2:4" s="1" customFormat="1" ht="18" x14ac:dyDescent="0.25">
      <c r="B3" s="43" t="s">
        <v>2</v>
      </c>
      <c r="D3" s="41"/>
    </row>
    <row r="4" spans="2:4" s="1" customFormat="1" x14ac:dyDescent="0.2">
      <c r="B4" s="42"/>
    </row>
    <row r="5" spans="2:4" ht="25.5" customHeight="1" thickBot="1" x14ac:dyDescent="0.25">
      <c r="B5" s="40"/>
      <c r="C5" s="3"/>
    </row>
    <row r="6" spans="2:4" ht="25.5" customHeight="1" thickBot="1" x14ac:dyDescent="0.25">
      <c r="B6" s="136" t="s">
        <v>49</v>
      </c>
      <c r="C6" s="137"/>
      <c r="D6" s="6"/>
    </row>
    <row r="7" spans="2:4" ht="31.5" x14ac:dyDescent="0.2">
      <c r="B7" s="31" t="s">
        <v>3</v>
      </c>
      <c r="C7" s="32" t="s">
        <v>4</v>
      </c>
    </row>
    <row r="8" spans="2:4" ht="27" customHeight="1" x14ac:dyDescent="0.2">
      <c r="B8" s="7"/>
      <c r="C8" s="8"/>
    </row>
    <row r="9" spans="2:4" ht="39" customHeight="1" x14ac:dyDescent="0.25">
      <c r="B9" s="11" t="s">
        <v>7</v>
      </c>
      <c r="C9" s="12">
        <f>SUM(C10:C13)</f>
        <v>131010496.50000001</v>
      </c>
    </row>
    <row r="10" spans="2:4" ht="28.5" customHeight="1" x14ac:dyDescent="0.2">
      <c r="B10" s="16" t="s">
        <v>11</v>
      </c>
      <c r="C10" s="17">
        <v>3899448.01</v>
      </c>
    </row>
    <row r="11" spans="2:4" ht="43.5" customHeight="1" x14ac:dyDescent="0.2">
      <c r="B11" s="16" t="s">
        <v>13</v>
      </c>
      <c r="C11" s="17">
        <v>123695042.7</v>
      </c>
    </row>
    <row r="12" spans="2:4" ht="41.25" customHeight="1" x14ac:dyDescent="0.2">
      <c r="B12" s="16" t="s">
        <v>16</v>
      </c>
      <c r="C12" s="17">
        <v>1646646.45</v>
      </c>
    </row>
    <row r="13" spans="2:4" ht="45" customHeight="1" x14ac:dyDescent="0.2">
      <c r="B13" s="21" t="s">
        <v>19</v>
      </c>
      <c r="C13" s="17">
        <v>1769359.34</v>
      </c>
      <c r="D13" s="22"/>
    </row>
    <row r="14" spans="2:4" ht="16.5" thickBot="1" x14ac:dyDescent="0.25">
      <c r="B14" s="33" t="s">
        <v>22</v>
      </c>
      <c r="C14" s="34">
        <v>131010496.5</v>
      </c>
    </row>
    <row r="15" spans="2:4" ht="15.75" customHeight="1" x14ac:dyDescent="0.2"/>
    <row r="26" ht="22.5" customHeight="1" x14ac:dyDescent="0.2"/>
  </sheetData>
  <mergeCells count="1">
    <mergeCell ref="B6:C6"/>
  </mergeCells>
  <pageMargins left="0.39370078740157483" right="0.39370078740157483" top="0.39370078740157483" bottom="0.39370078740157483" header="0.31496062992125984" footer="0.11811023622047245"/>
  <pageSetup scale="32" fitToHeight="0" orientation="landscape" horizontalDpi="300"/>
  <headerFooter>
    <oddFooter>&amp;RFuente: Tesorería Municipal
Agosto 2015</oddFooter>
  </headerFooter>
  <colBreaks count="1" manualBreakCount="1">
    <brk id="3" max="1048575" man="1"/>
  </colBreak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9"/>
  <sheetViews>
    <sheetView zoomScaleNormal="100" workbookViewId="0">
      <selection activeCell="B26" sqref="B26"/>
    </sheetView>
  </sheetViews>
  <sheetFormatPr baseColWidth="10" defaultRowHeight="12.75" x14ac:dyDescent="0.2"/>
  <cols>
    <col min="2" max="2" width="96.42578125" bestFit="1" customWidth="1"/>
    <col min="3" max="3" width="27.7109375" customWidth="1"/>
    <col min="4" max="4" width="12.7109375" bestFit="1" customWidth="1"/>
    <col min="8" max="8" width="14.42578125" bestFit="1" customWidth="1"/>
  </cols>
  <sheetData>
    <row r="1" spans="2:5" ht="18" x14ac:dyDescent="0.2">
      <c r="B1" s="43"/>
    </row>
    <row r="2" spans="2:5" ht="18" x14ac:dyDescent="0.2">
      <c r="B2" s="43"/>
    </row>
    <row r="3" spans="2:5" ht="18" x14ac:dyDescent="0.2">
      <c r="B3" s="43"/>
    </row>
    <row r="5" spans="2:5" ht="15" x14ac:dyDescent="0.25">
      <c r="B5" s="145" t="s">
        <v>123</v>
      </c>
      <c r="C5" s="145"/>
    </row>
    <row r="6" spans="2:5" ht="15" x14ac:dyDescent="0.25">
      <c r="B6" s="117"/>
      <c r="C6" s="117"/>
    </row>
    <row r="7" spans="2:5" ht="15.75" x14ac:dyDescent="0.2">
      <c r="B7" s="118" t="s">
        <v>5</v>
      </c>
      <c r="C7" s="118" t="s">
        <v>52</v>
      </c>
    </row>
    <row r="8" spans="2:5" ht="15" x14ac:dyDescent="0.25">
      <c r="B8" s="81"/>
      <c r="C8" s="82"/>
    </row>
    <row r="9" spans="2:5" ht="15" x14ac:dyDescent="0.25">
      <c r="B9" s="91" t="s">
        <v>106</v>
      </c>
      <c r="C9" s="68">
        <v>7339036.6200000001</v>
      </c>
    </row>
    <row r="10" spans="2:5" ht="15" x14ac:dyDescent="0.25">
      <c r="B10" s="91"/>
      <c r="C10" s="68"/>
    </row>
    <row r="11" spans="2:5" ht="15" x14ac:dyDescent="0.25">
      <c r="B11" s="80" t="s">
        <v>121</v>
      </c>
      <c r="C11" s="68">
        <v>7339036.6200000001</v>
      </c>
      <c r="E11" s="99"/>
    </row>
    <row r="12" spans="2:5" x14ac:dyDescent="0.2">
      <c r="B12" s="122"/>
      <c r="C12" s="122"/>
    </row>
    <row r="13" spans="2:5" ht="15.75" x14ac:dyDescent="0.2">
      <c r="B13" s="118" t="s">
        <v>23</v>
      </c>
      <c r="C13" s="119">
        <f>SUM(C11:C12)</f>
        <v>7339036.6200000001</v>
      </c>
    </row>
    <row r="14" spans="2:5" x14ac:dyDescent="0.2">
      <c r="B14" s="66"/>
      <c r="C14" s="66"/>
    </row>
    <row r="15" spans="2:5" s="78" customFormat="1" ht="21.75" customHeight="1" x14ac:dyDescent="0.2">
      <c r="B15" s="118" t="s">
        <v>48</v>
      </c>
      <c r="C15" s="118" t="s">
        <v>52</v>
      </c>
    </row>
    <row r="16" spans="2:5" ht="15" x14ac:dyDescent="0.25">
      <c r="B16" s="67" t="s">
        <v>122</v>
      </c>
      <c r="C16" s="68">
        <f>+C17+C18</f>
        <v>177855358.94</v>
      </c>
    </row>
    <row r="17" spans="2:9" ht="15" x14ac:dyDescent="0.25">
      <c r="B17" s="97" t="s">
        <v>118</v>
      </c>
      <c r="C17" s="95">
        <v>41355109.259999998</v>
      </c>
    </row>
    <row r="18" spans="2:9" ht="15" x14ac:dyDescent="0.25">
      <c r="B18" s="97" t="s">
        <v>119</v>
      </c>
      <c r="C18" s="95">
        <v>136500249.68000001</v>
      </c>
    </row>
    <row r="19" spans="2:9" ht="23.25" customHeight="1" x14ac:dyDescent="0.2">
      <c r="B19" s="118" t="s">
        <v>84</v>
      </c>
      <c r="C19" s="120">
        <f>C16</f>
        <v>177855358.94</v>
      </c>
      <c r="H19" s="79"/>
    </row>
    <row r="20" spans="2:9" ht="21" customHeight="1" x14ac:dyDescent="0.2">
      <c r="B20" s="118" t="s">
        <v>85</v>
      </c>
      <c r="C20" s="120">
        <f>+C13+C19</f>
        <v>185194395.56</v>
      </c>
      <c r="H20" s="79"/>
      <c r="I20" s="88"/>
    </row>
    <row r="29" spans="2:9" x14ac:dyDescent="0.2">
      <c r="C29" s="22"/>
    </row>
  </sheetData>
  <mergeCells count="1">
    <mergeCell ref="B5:C5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26"/>
  <sheetViews>
    <sheetView zoomScale="80" zoomScaleNormal="80" workbookViewId="0">
      <selection activeCell="B20" sqref="B20"/>
    </sheetView>
  </sheetViews>
  <sheetFormatPr baseColWidth="10" defaultRowHeight="12.75" x14ac:dyDescent="0.2"/>
  <cols>
    <col min="2" max="2" width="95.140625" customWidth="1"/>
    <col min="3" max="3" width="20" bestFit="1" customWidth="1"/>
  </cols>
  <sheetData>
    <row r="4" spans="2:3" ht="18" x14ac:dyDescent="0.2">
      <c r="B4" s="43"/>
    </row>
    <row r="5" spans="2:3" ht="18" x14ac:dyDescent="0.2">
      <c r="B5" s="43"/>
    </row>
    <row r="6" spans="2:3" ht="18" x14ac:dyDescent="0.2">
      <c r="B6" s="43"/>
    </row>
    <row r="8" spans="2:3" ht="15.75" x14ac:dyDescent="0.25">
      <c r="B8" s="146" t="s">
        <v>126</v>
      </c>
      <c r="C8" s="146"/>
    </row>
    <row r="9" spans="2:3" ht="15" x14ac:dyDescent="0.25">
      <c r="B9" s="117"/>
      <c r="C9" s="117"/>
    </row>
    <row r="10" spans="2:3" ht="15.75" x14ac:dyDescent="0.2">
      <c r="B10" s="118" t="s">
        <v>5</v>
      </c>
      <c r="C10" s="118" t="s">
        <v>52</v>
      </c>
    </row>
    <row r="11" spans="2:3" ht="15" x14ac:dyDescent="0.25">
      <c r="B11" s="81"/>
      <c r="C11" s="82"/>
    </row>
    <row r="12" spans="2:3" ht="15" x14ac:dyDescent="0.25">
      <c r="B12" s="91" t="s">
        <v>124</v>
      </c>
      <c r="C12" s="68">
        <f>+C14+C16</f>
        <v>22170025.509999998</v>
      </c>
    </row>
    <row r="13" spans="2:3" ht="15" x14ac:dyDescent="0.25">
      <c r="B13" s="91"/>
      <c r="C13" s="68"/>
    </row>
    <row r="14" spans="2:3" ht="43.5" customHeight="1" x14ac:dyDescent="0.25">
      <c r="B14" s="100" t="s">
        <v>129</v>
      </c>
      <c r="C14" s="68">
        <v>2720725.88</v>
      </c>
    </row>
    <row r="15" spans="2:3" ht="15" x14ac:dyDescent="0.25">
      <c r="B15" s="80"/>
      <c r="C15" s="68"/>
    </row>
    <row r="16" spans="2:3" ht="16.5" customHeight="1" x14ac:dyDescent="0.25">
      <c r="B16" s="80" t="s">
        <v>128</v>
      </c>
      <c r="C16" s="68">
        <v>19449299.629999999</v>
      </c>
    </row>
    <row r="17" spans="2:3" x14ac:dyDescent="0.2">
      <c r="B17" s="66"/>
      <c r="C17" s="66"/>
    </row>
    <row r="18" spans="2:3" ht="15.75" x14ac:dyDescent="0.2">
      <c r="B18" s="118" t="s">
        <v>23</v>
      </c>
      <c r="C18" s="119">
        <f>SUM(C14:C17)</f>
        <v>22170025.509999998</v>
      </c>
    </row>
    <row r="19" spans="2:3" x14ac:dyDescent="0.2">
      <c r="B19" s="66"/>
      <c r="C19" s="66"/>
    </row>
    <row r="20" spans="2:3" ht="15.75" x14ac:dyDescent="0.2">
      <c r="B20" s="118" t="s">
        <v>48</v>
      </c>
      <c r="C20" s="118" t="s">
        <v>52</v>
      </c>
    </row>
    <row r="21" spans="2:3" ht="15" x14ac:dyDescent="0.25">
      <c r="B21" s="67" t="s">
        <v>122</v>
      </c>
      <c r="C21" s="68">
        <f>+C22+C23</f>
        <v>187850360.94999999</v>
      </c>
    </row>
    <row r="22" spans="2:3" ht="15" x14ac:dyDescent="0.25">
      <c r="B22" s="97" t="s">
        <v>125</v>
      </c>
      <c r="C22" s="95">
        <v>38871024.880000003</v>
      </c>
    </row>
    <row r="23" spans="2:3" ht="15" x14ac:dyDescent="0.25">
      <c r="B23" s="97" t="s">
        <v>119</v>
      </c>
      <c r="C23" s="95">
        <v>148979336.06999999</v>
      </c>
    </row>
    <row r="24" spans="2:3" ht="15.75" x14ac:dyDescent="0.2">
      <c r="B24" s="118" t="s">
        <v>84</v>
      </c>
      <c r="C24" s="120">
        <f>C21</f>
        <v>187850360.94999999</v>
      </c>
    </row>
    <row r="25" spans="2:3" ht="15.75" x14ac:dyDescent="0.2">
      <c r="B25" s="118" t="s">
        <v>85</v>
      </c>
      <c r="C25" s="120">
        <f>+C18+C24</f>
        <v>210020386.45999998</v>
      </c>
    </row>
    <row r="26" spans="2:3" ht="18.75" customHeight="1" x14ac:dyDescent="0.2"/>
  </sheetData>
  <mergeCells count="1">
    <mergeCell ref="B8:C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26"/>
  <sheetViews>
    <sheetView zoomScaleNormal="100" workbookViewId="0">
      <selection activeCell="C23" sqref="C23"/>
    </sheetView>
  </sheetViews>
  <sheetFormatPr baseColWidth="10" defaultRowHeight="12.75" x14ac:dyDescent="0.2"/>
  <cols>
    <col min="2" max="2" width="95.140625" customWidth="1"/>
    <col min="3" max="3" width="20.42578125" bestFit="1" customWidth="1"/>
  </cols>
  <sheetData>
    <row r="4" spans="1:3" ht="18" x14ac:dyDescent="0.2">
      <c r="B4" s="43"/>
    </row>
    <row r="5" spans="1:3" ht="18" x14ac:dyDescent="0.2">
      <c r="B5" s="43"/>
    </row>
    <row r="6" spans="1:3" ht="18" x14ac:dyDescent="0.2">
      <c r="B6" s="43"/>
    </row>
    <row r="8" spans="1:3" ht="15.75" x14ac:dyDescent="0.25">
      <c r="B8" s="146" t="s">
        <v>130</v>
      </c>
      <c r="C8" s="146"/>
    </row>
    <row r="9" spans="1:3" ht="15" x14ac:dyDescent="0.25">
      <c r="B9" s="121"/>
      <c r="C9" s="121"/>
    </row>
    <row r="10" spans="1:3" ht="15.75" x14ac:dyDescent="0.2">
      <c r="B10" s="116" t="s">
        <v>5</v>
      </c>
      <c r="C10" s="116" t="s">
        <v>132</v>
      </c>
    </row>
    <row r="11" spans="1:3" ht="15" x14ac:dyDescent="0.25">
      <c r="B11" s="82"/>
      <c r="C11" s="82"/>
    </row>
    <row r="12" spans="1:3" ht="15" x14ac:dyDescent="0.25">
      <c r="B12" s="91" t="s">
        <v>124</v>
      </c>
      <c r="C12" s="68">
        <f>+C14+C16</f>
        <v>7737369.5499999998</v>
      </c>
    </row>
    <row r="13" spans="1:3" ht="15" x14ac:dyDescent="0.25">
      <c r="B13" s="91"/>
      <c r="C13" s="68"/>
    </row>
    <row r="14" spans="1:3" ht="43.5" customHeight="1" x14ac:dyDescent="0.25">
      <c r="A14" s="106"/>
      <c r="B14" s="100" t="s">
        <v>129</v>
      </c>
      <c r="C14" s="107">
        <v>4188887.63</v>
      </c>
    </row>
    <row r="15" spans="1:3" ht="15" x14ac:dyDescent="0.25">
      <c r="B15" s="80"/>
      <c r="C15" s="108"/>
    </row>
    <row r="16" spans="1:3" ht="16.5" customHeight="1" x14ac:dyDescent="0.25">
      <c r="A16" s="106"/>
      <c r="B16" s="80" t="s">
        <v>128</v>
      </c>
      <c r="C16" s="109">
        <v>3548481.92</v>
      </c>
    </row>
    <row r="17" spans="1:3" x14ac:dyDescent="0.2">
      <c r="B17" s="66"/>
      <c r="C17" s="66"/>
    </row>
    <row r="18" spans="1:3" ht="15.75" x14ac:dyDescent="0.2">
      <c r="B18" s="116" t="s">
        <v>23</v>
      </c>
      <c r="C18" s="123">
        <f>SUM(C14:C17)</f>
        <v>7737369.5499999998</v>
      </c>
    </row>
    <row r="19" spans="1:3" x14ac:dyDescent="0.2">
      <c r="B19" s="66"/>
      <c r="C19" s="66"/>
    </row>
    <row r="20" spans="1:3" ht="15.75" x14ac:dyDescent="0.2">
      <c r="B20" s="116" t="s">
        <v>48</v>
      </c>
      <c r="C20" s="116" t="s">
        <v>131</v>
      </c>
    </row>
    <row r="21" spans="1:3" ht="15" x14ac:dyDescent="0.25">
      <c r="B21" s="67" t="s">
        <v>122</v>
      </c>
      <c r="C21" s="68">
        <f>SUM(C22:C23)</f>
        <v>234827120.13</v>
      </c>
    </row>
    <row r="22" spans="1:3" ht="15" x14ac:dyDescent="0.25">
      <c r="A22" s="106"/>
      <c r="B22" s="97" t="s">
        <v>125</v>
      </c>
      <c r="C22" s="110">
        <v>11876493.950000001</v>
      </c>
    </row>
    <row r="23" spans="1:3" ht="15" x14ac:dyDescent="0.25">
      <c r="A23" s="106"/>
      <c r="B23" s="97" t="s">
        <v>119</v>
      </c>
      <c r="C23" s="95">
        <v>222950626.18000001</v>
      </c>
    </row>
    <row r="24" spans="1:3" ht="15.75" x14ac:dyDescent="0.2">
      <c r="B24" s="116" t="s">
        <v>84</v>
      </c>
      <c r="C24" s="124">
        <f>C21</f>
        <v>234827120.13</v>
      </c>
    </row>
    <row r="25" spans="1:3" ht="15.75" x14ac:dyDescent="0.2">
      <c r="B25" s="116" t="s">
        <v>85</v>
      </c>
      <c r="C25" s="124">
        <f>+C18+C24</f>
        <v>242564489.68000001</v>
      </c>
    </row>
    <row r="26" spans="1:3" ht="18.75" customHeight="1" x14ac:dyDescent="0.2"/>
  </sheetData>
  <mergeCells count="1">
    <mergeCell ref="B8:C8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4:C35"/>
  <sheetViews>
    <sheetView zoomScaleNormal="100" workbookViewId="0">
      <selection activeCell="B28" sqref="B28:B29"/>
    </sheetView>
  </sheetViews>
  <sheetFormatPr baseColWidth="10" defaultRowHeight="12.75" x14ac:dyDescent="0.2"/>
  <cols>
    <col min="2" max="2" width="95.140625" customWidth="1"/>
    <col min="3" max="3" width="20.42578125" bestFit="1" customWidth="1"/>
  </cols>
  <sheetData>
    <row r="4" spans="1:3" ht="18" x14ac:dyDescent="0.2">
      <c r="B4" s="43"/>
    </row>
    <row r="5" spans="1:3" ht="18" x14ac:dyDescent="0.2">
      <c r="B5" s="43"/>
    </row>
    <row r="6" spans="1:3" ht="18" x14ac:dyDescent="0.2">
      <c r="B6" s="43"/>
    </row>
    <row r="8" spans="1:3" ht="15.75" x14ac:dyDescent="0.25">
      <c r="B8" s="147" t="s">
        <v>133</v>
      </c>
      <c r="C8" s="147"/>
    </row>
    <row r="9" spans="1:3" ht="15" x14ac:dyDescent="0.25">
      <c r="B9" s="131"/>
      <c r="C9" s="131"/>
    </row>
    <row r="10" spans="1:3" ht="15.75" x14ac:dyDescent="0.2">
      <c r="B10" s="128" t="s">
        <v>5</v>
      </c>
      <c r="C10" s="128" t="s">
        <v>134</v>
      </c>
    </row>
    <row r="11" spans="1:3" ht="15" x14ac:dyDescent="0.25">
      <c r="B11" s="82"/>
      <c r="C11" s="82"/>
    </row>
    <row r="12" spans="1:3" ht="15" x14ac:dyDescent="0.25">
      <c r="B12" s="91" t="s">
        <v>124</v>
      </c>
      <c r="C12" s="68">
        <f>+C14+C16</f>
        <v>8567817.7199999914</v>
      </c>
    </row>
    <row r="13" spans="1:3" ht="15" x14ac:dyDescent="0.25">
      <c r="B13" s="91"/>
      <c r="C13" s="68"/>
    </row>
    <row r="14" spans="1:3" ht="43.5" customHeight="1" x14ac:dyDescent="0.25">
      <c r="A14" s="106"/>
      <c r="B14" s="100" t="s">
        <v>129</v>
      </c>
      <c r="C14" s="107">
        <v>3300843.4699999909</v>
      </c>
    </row>
    <row r="15" spans="1:3" ht="15" x14ac:dyDescent="0.25">
      <c r="B15" s="80"/>
      <c r="C15" s="108"/>
    </row>
    <row r="16" spans="1:3" ht="16.5" customHeight="1" x14ac:dyDescent="0.25">
      <c r="A16" s="106"/>
      <c r="B16" s="80" t="s">
        <v>128</v>
      </c>
      <c r="C16" s="109">
        <v>5266974.25</v>
      </c>
    </row>
    <row r="17" spans="1:3" x14ac:dyDescent="0.2">
      <c r="B17" s="66"/>
      <c r="C17" s="66"/>
    </row>
    <row r="18" spans="1:3" ht="15.75" x14ac:dyDescent="0.2">
      <c r="B18" s="128" t="s">
        <v>23</v>
      </c>
      <c r="C18" s="132">
        <f>SUM(C14:C17)</f>
        <v>8567817.7199999914</v>
      </c>
    </row>
    <row r="19" spans="1:3" x14ac:dyDescent="0.2">
      <c r="B19" s="66"/>
      <c r="C19" s="66"/>
    </row>
    <row r="20" spans="1:3" ht="15.75" x14ac:dyDescent="0.2">
      <c r="B20" s="128" t="s">
        <v>48</v>
      </c>
      <c r="C20" s="128" t="s">
        <v>131</v>
      </c>
    </row>
    <row r="21" spans="1:3" ht="15" x14ac:dyDescent="0.25">
      <c r="B21" s="67" t="s">
        <v>122</v>
      </c>
      <c r="C21" s="68">
        <f>SUM(C22:C23)</f>
        <v>318873639.61000001</v>
      </c>
    </row>
    <row r="22" spans="1:3" ht="15" x14ac:dyDescent="0.25">
      <c r="A22" s="106"/>
      <c r="B22" s="97" t="s">
        <v>125</v>
      </c>
      <c r="C22" s="151">
        <v>150922992.64000002</v>
      </c>
    </row>
    <row r="23" spans="1:3" ht="15" x14ac:dyDescent="0.25">
      <c r="A23" s="106"/>
      <c r="B23" s="97" t="s">
        <v>119</v>
      </c>
      <c r="C23" s="95">
        <v>167950646.96999997</v>
      </c>
    </row>
    <row r="24" spans="1:3" ht="15.75" x14ac:dyDescent="0.2">
      <c r="B24" s="128" t="s">
        <v>84</v>
      </c>
      <c r="C24" s="133">
        <f>C21</f>
        <v>318873639.61000001</v>
      </c>
    </row>
    <row r="25" spans="1:3" x14ac:dyDescent="0.2">
      <c r="B25" s="66"/>
      <c r="C25" s="66"/>
    </row>
    <row r="26" spans="1:3" ht="15.75" x14ac:dyDescent="0.2">
      <c r="B26" s="128" t="s">
        <v>135</v>
      </c>
      <c r="C26" s="128" t="s">
        <v>131</v>
      </c>
    </row>
    <row r="27" spans="1:3" ht="15" x14ac:dyDescent="0.25">
      <c r="B27" s="67" t="s">
        <v>135</v>
      </c>
      <c r="C27" s="68">
        <f>SUM(C28:C29)</f>
        <v>67837740.960000008</v>
      </c>
    </row>
    <row r="28" spans="1:3" ht="15" x14ac:dyDescent="0.25">
      <c r="A28" s="106"/>
      <c r="B28" s="97" t="s">
        <v>137</v>
      </c>
      <c r="C28" s="151">
        <v>63762196.740000002</v>
      </c>
    </row>
    <row r="29" spans="1:3" ht="15" x14ac:dyDescent="0.25">
      <c r="A29" s="106"/>
      <c r="B29" s="97" t="s">
        <v>138</v>
      </c>
      <c r="C29" s="95">
        <v>4075544.22</v>
      </c>
    </row>
    <row r="30" spans="1:3" ht="15.75" x14ac:dyDescent="0.2">
      <c r="B30" s="128" t="s">
        <v>136</v>
      </c>
      <c r="C30" s="133">
        <f>C27</f>
        <v>67837740.960000008</v>
      </c>
    </row>
    <row r="31" spans="1:3" x14ac:dyDescent="0.2">
      <c r="B31" s="66"/>
      <c r="C31" s="66"/>
    </row>
    <row r="32" spans="1:3" ht="15.75" x14ac:dyDescent="0.2">
      <c r="B32" s="128" t="s">
        <v>85</v>
      </c>
      <c r="C32" s="133">
        <f>+C18+C24+C30</f>
        <v>395279198.28999996</v>
      </c>
    </row>
    <row r="33" spans="3:3" ht="18.75" customHeight="1" x14ac:dyDescent="0.2"/>
    <row r="34" spans="3:3" x14ac:dyDescent="0.2">
      <c r="C34" s="134"/>
    </row>
    <row r="35" spans="3:3" x14ac:dyDescent="0.2">
      <c r="C35" s="135"/>
    </row>
  </sheetData>
  <mergeCells count="1">
    <mergeCell ref="B8:C8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31"/>
  <sheetViews>
    <sheetView tabSelected="1" topLeftCell="B1" zoomScale="80" zoomScaleNormal="80" workbookViewId="0">
      <pane xSplit="1" ySplit="9" topLeftCell="E10" activePane="bottomRight" state="frozen"/>
      <selection activeCell="B1" sqref="B1"/>
      <selection pane="topRight" activeCell="C1" sqref="C1"/>
      <selection pane="bottomLeft" activeCell="B8" sqref="B8"/>
      <selection pane="bottomRight" activeCell="B32" sqref="B32:B34"/>
    </sheetView>
  </sheetViews>
  <sheetFormatPr baseColWidth="10" defaultRowHeight="12.75" x14ac:dyDescent="0.2"/>
  <cols>
    <col min="2" max="2" width="58.5703125" bestFit="1" customWidth="1"/>
    <col min="3" max="12" width="20" bestFit="1" customWidth="1"/>
    <col min="13" max="13" width="20" customWidth="1"/>
    <col min="14" max="15" width="25.28515625" bestFit="1" customWidth="1"/>
  </cols>
  <sheetData>
    <row r="1" spans="1:15" ht="16.5" customHeight="1" x14ac:dyDescent="0.2"/>
    <row r="2" spans="1:15" ht="16.5" customHeight="1" x14ac:dyDescent="0.2"/>
    <row r="3" spans="1:15" ht="18" x14ac:dyDescent="0.2">
      <c r="B3" s="148" t="s">
        <v>0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</row>
    <row r="4" spans="1:15" ht="18" x14ac:dyDescent="0.2">
      <c r="B4" s="148" t="s">
        <v>1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</row>
    <row r="5" spans="1:15" ht="18" x14ac:dyDescent="0.2">
      <c r="B5" s="148" t="s">
        <v>2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</row>
    <row r="6" spans="1:15" x14ac:dyDescent="0.2"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</row>
    <row r="7" spans="1:15" x14ac:dyDescent="0.2"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</row>
    <row r="8" spans="1:15" ht="20.25" x14ac:dyDescent="0.2">
      <c r="B8" s="126" t="s">
        <v>94</v>
      </c>
      <c r="C8" s="126">
        <v>2012</v>
      </c>
      <c r="D8" s="126">
        <v>2013</v>
      </c>
      <c r="E8" s="126">
        <v>2014</v>
      </c>
      <c r="F8" s="126">
        <v>2015</v>
      </c>
      <c r="G8" s="126">
        <v>2016</v>
      </c>
      <c r="H8" s="126">
        <v>2017</v>
      </c>
      <c r="I8" s="126">
        <v>2018</v>
      </c>
      <c r="J8" s="126">
        <v>2019</v>
      </c>
      <c r="K8" s="126">
        <v>2020</v>
      </c>
      <c r="L8" s="126">
        <v>2021</v>
      </c>
      <c r="M8" s="126">
        <v>2022</v>
      </c>
      <c r="N8" s="126">
        <v>2023</v>
      </c>
      <c r="O8" s="126">
        <v>2024</v>
      </c>
    </row>
    <row r="9" spans="1:15" ht="15.75" x14ac:dyDescent="0.2">
      <c r="B9" s="127" t="s">
        <v>98</v>
      </c>
      <c r="C9" s="128" t="s">
        <v>6</v>
      </c>
      <c r="D9" s="128" t="s">
        <v>6</v>
      </c>
      <c r="E9" s="128" t="s">
        <v>6</v>
      </c>
      <c r="F9" s="128" t="s">
        <v>6</v>
      </c>
      <c r="G9" s="128" t="s">
        <v>6</v>
      </c>
      <c r="H9" s="128" t="s">
        <v>6</v>
      </c>
      <c r="I9" s="128" t="s">
        <v>6</v>
      </c>
      <c r="J9" s="128" t="s">
        <v>6</v>
      </c>
      <c r="K9" s="128" t="s">
        <v>6</v>
      </c>
      <c r="L9" s="128" t="s">
        <v>6</v>
      </c>
      <c r="M9" s="128" t="s">
        <v>6</v>
      </c>
      <c r="N9" s="128" t="s">
        <v>131</v>
      </c>
      <c r="O9" s="128" t="s">
        <v>131</v>
      </c>
    </row>
    <row r="10" spans="1:15" ht="36.950000000000003" customHeight="1" x14ac:dyDescent="0.25">
      <c r="A10" s="111"/>
      <c r="B10" s="101" t="s">
        <v>7</v>
      </c>
      <c r="C10" s="112">
        <v>131010496.50000001</v>
      </c>
      <c r="D10" s="112">
        <v>60979845.280000001</v>
      </c>
      <c r="E10" s="112">
        <v>51624250.009999998</v>
      </c>
      <c r="F10" s="112">
        <v>19153822.469999999</v>
      </c>
      <c r="G10" s="112">
        <v>49549655.600000001</v>
      </c>
      <c r="H10" s="112">
        <v>42539692.07</v>
      </c>
      <c r="I10" s="112">
        <v>93457610.299999997</v>
      </c>
      <c r="J10" s="112">
        <v>51905750.600000001</v>
      </c>
      <c r="K10" s="112">
        <v>123236891.80000001</v>
      </c>
      <c r="L10" s="112">
        <v>177855358.94</v>
      </c>
      <c r="M10" s="112">
        <v>187850360.94999999</v>
      </c>
      <c r="N10" s="112">
        <v>234827120.13</v>
      </c>
      <c r="O10" s="112">
        <v>318873639.60999984</v>
      </c>
    </row>
    <row r="11" spans="1:15" ht="31.5" x14ac:dyDescent="0.2">
      <c r="B11" s="102" t="s">
        <v>19</v>
      </c>
      <c r="C11" s="112">
        <v>1769359.34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</row>
    <row r="12" spans="1:15" ht="31.5" x14ac:dyDescent="0.25">
      <c r="B12" s="102" t="s">
        <v>44</v>
      </c>
      <c r="C12" s="103"/>
      <c r="D12" s="112"/>
      <c r="E12" s="103">
        <v>12331518.210000001</v>
      </c>
      <c r="F12" s="112"/>
      <c r="G12" s="112"/>
      <c r="H12" s="112"/>
      <c r="I12" s="112"/>
      <c r="J12" s="112"/>
      <c r="K12" s="112"/>
      <c r="L12" s="112"/>
      <c r="M12" s="112"/>
      <c r="N12" s="112"/>
      <c r="O12" s="112"/>
    </row>
    <row r="13" spans="1:15" ht="31.5" x14ac:dyDescent="0.25">
      <c r="B13" s="102" t="s">
        <v>43</v>
      </c>
      <c r="C13" s="103"/>
      <c r="D13" s="103">
        <v>21376934.030000001</v>
      </c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</row>
    <row r="14" spans="1:15" ht="15.75" x14ac:dyDescent="0.2">
      <c r="B14" s="102" t="s">
        <v>25</v>
      </c>
      <c r="C14" s="112"/>
      <c r="D14" s="112">
        <v>3438548.09</v>
      </c>
      <c r="E14" s="112">
        <v>141801710.93000001</v>
      </c>
      <c r="F14" s="112">
        <v>165131497.26999998</v>
      </c>
      <c r="G14" s="112">
        <v>52676052.990000002</v>
      </c>
      <c r="H14" s="112">
        <v>93151266.829999998</v>
      </c>
      <c r="I14" s="112"/>
      <c r="J14" s="112"/>
      <c r="K14" s="112"/>
      <c r="L14" s="112"/>
      <c r="M14" s="112"/>
      <c r="N14" s="112"/>
      <c r="O14" s="112"/>
    </row>
    <row r="15" spans="1:15" ht="15.75" x14ac:dyDescent="0.2">
      <c r="B15" s="102" t="s">
        <v>8</v>
      </c>
      <c r="C15" s="112"/>
      <c r="D15" s="112">
        <v>22662312.390000001</v>
      </c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</row>
    <row r="16" spans="1:15" ht="31.5" x14ac:dyDescent="0.2">
      <c r="B16" s="102" t="s">
        <v>17</v>
      </c>
      <c r="C16" s="112"/>
      <c r="D16" s="112">
        <v>3438548.09</v>
      </c>
      <c r="E16" s="112"/>
      <c r="F16" s="112">
        <v>37656462</v>
      </c>
      <c r="G16" s="112">
        <v>94978206.560000002</v>
      </c>
      <c r="H16" s="112">
        <v>69859734.670000002</v>
      </c>
      <c r="I16" s="112">
        <v>112760702.78</v>
      </c>
      <c r="J16" s="112">
        <v>40590164.140000001</v>
      </c>
      <c r="K16" s="112"/>
      <c r="L16" s="112"/>
      <c r="M16" s="112"/>
      <c r="N16" s="112"/>
      <c r="O16" s="112"/>
    </row>
    <row r="17" spans="1:15" ht="15.75" x14ac:dyDescent="0.2">
      <c r="B17" s="102" t="s">
        <v>9</v>
      </c>
      <c r="C17" s="112"/>
      <c r="D17" s="112"/>
      <c r="E17" s="112">
        <v>8.1199999999999992</v>
      </c>
      <c r="F17" s="112"/>
      <c r="G17" s="112"/>
      <c r="H17" s="112"/>
      <c r="I17" s="112"/>
      <c r="J17" s="112"/>
      <c r="K17" s="112"/>
      <c r="L17" s="112"/>
      <c r="M17" s="112"/>
      <c r="N17" s="112"/>
      <c r="O17" s="112"/>
    </row>
    <row r="18" spans="1:15" ht="15.75" x14ac:dyDescent="0.2">
      <c r="B18" s="102" t="s">
        <v>15</v>
      </c>
      <c r="C18" s="112"/>
      <c r="D18" s="112"/>
      <c r="E18" s="112">
        <v>3716633.04</v>
      </c>
      <c r="F18" s="112">
        <v>2877208.14</v>
      </c>
      <c r="G18" s="112"/>
      <c r="H18" s="112"/>
      <c r="I18" s="112"/>
      <c r="J18" s="112"/>
      <c r="K18" s="112"/>
      <c r="L18" s="112"/>
      <c r="M18" s="112"/>
      <c r="N18" s="112"/>
      <c r="O18" s="112"/>
    </row>
    <row r="19" spans="1:15" ht="15.75" x14ac:dyDescent="0.2">
      <c r="B19" s="102" t="s">
        <v>21</v>
      </c>
      <c r="C19" s="112"/>
      <c r="D19" s="112"/>
      <c r="E19" s="112">
        <v>149729031.48000002</v>
      </c>
      <c r="F19" s="112">
        <v>133765400.8</v>
      </c>
      <c r="G19" s="112">
        <v>61722057.240000002</v>
      </c>
      <c r="H19" s="112">
        <v>34609668.880000003</v>
      </c>
      <c r="I19" s="112"/>
      <c r="J19" s="112">
        <v>24717151</v>
      </c>
      <c r="K19" s="112"/>
      <c r="L19" s="112"/>
      <c r="M19" s="112"/>
      <c r="N19" s="112"/>
      <c r="O19" s="112"/>
    </row>
    <row r="20" spans="1:15" ht="15.75" x14ac:dyDescent="0.25">
      <c r="B20" s="102" t="s">
        <v>81</v>
      </c>
      <c r="C20" s="103"/>
      <c r="D20" s="112"/>
      <c r="E20" s="112"/>
      <c r="F20" s="112">
        <v>5660582.0300000003</v>
      </c>
      <c r="G20" s="112">
        <v>2746004.25</v>
      </c>
      <c r="H20" s="112">
        <v>11318136.720000001</v>
      </c>
      <c r="I20" s="112"/>
      <c r="J20" s="112"/>
      <c r="K20" s="112">
        <v>7006093.2699999996</v>
      </c>
      <c r="L20" s="112">
        <v>7339036.6200000001</v>
      </c>
      <c r="M20" s="112">
        <v>19449299.629999999</v>
      </c>
      <c r="N20" s="112"/>
      <c r="O20" s="112"/>
    </row>
    <row r="21" spans="1:15" ht="15.75" x14ac:dyDescent="0.25">
      <c r="B21" s="102" t="s">
        <v>35</v>
      </c>
      <c r="C21" s="103"/>
      <c r="D21" s="112">
        <v>31171842.48</v>
      </c>
      <c r="E21" s="103">
        <v>5111325.38</v>
      </c>
      <c r="F21" s="112"/>
      <c r="G21" s="112"/>
      <c r="H21" s="112"/>
      <c r="I21" s="112"/>
      <c r="J21" s="112"/>
      <c r="K21" s="112"/>
      <c r="L21" s="112"/>
      <c r="M21" s="112"/>
      <c r="N21" s="112"/>
      <c r="O21" s="112"/>
    </row>
    <row r="22" spans="1:15" ht="15.75" x14ac:dyDescent="0.2">
      <c r="A22" s="106"/>
      <c r="B22" s="102" t="s">
        <v>12</v>
      </c>
      <c r="C22" s="104"/>
      <c r="D22" s="105"/>
      <c r="E22" s="113"/>
      <c r="F22" s="112">
        <v>629783.5</v>
      </c>
      <c r="G22" s="105"/>
      <c r="H22" s="105"/>
      <c r="I22" s="105"/>
      <c r="J22" s="112"/>
      <c r="K22" s="112"/>
      <c r="L22" s="112"/>
      <c r="M22" s="112">
        <v>2720725.88</v>
      </c>
      <c r="N22" s="107">
        <v>4188887.63</v>
      </c>
      <c r="O22" s="107">
        <v>3300843.4699999909</v>
      </c>
    </row>
    <row r="23" spans="1:15" ht="15.75" x14ac:dyDescent="0.25">
      <c r="A23" s="106"/>
      <c r="B23" s="102" t="s">
        <v>79</v>
      </c>
      <c r="C23" s="103"/>
      <c r="D23" s="112"/>
      <c r="E23" s="112"/>
      <c r="F23" s="112"/>
      <c r="G23" s="112">
        <v>6300000</v>
      </c>
      <c r="H23" s="112"/>
      <c r="I23" s="112"/>
      <c r="J23" s="112"/>
      <c r="K23" s="112"/>
      <c r="L23" s="112"/>
      <c r="M23" s="112"/>
      <c r="N23" s="109">
        <v>3548481.92</v>
      </c>
      <c r="O23" s="109">
        <v>5266974.25</v>
      </c>
    </row>
    <row r="24" spans="1:15" ht="15.75" x14ac:dyDescent="0.25">
      <c r="A24" s="106"/>
      <c r="B24" s="102" t="s">
        <v>139</v>
      </c>
      <c r="C24" s="103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09"/>
      <c r="O24" s="109">
        <v>63762196.740000002</v>
      </c>
    </row>
    <row r="25" spans="1:15" ht="15.75" x14ac:dyDescent="0.25">
      <c r="A25" s="106"/>
      <c r="B25" s="102" t="s">
        <v>140</v>
      </c>
      <c r="C25" s="103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09"/>
      <c r="O25" s="109">
        <v>4075544.22</v>
      </c>
    </row>
    <row r="26" spans="1:15" s="78" customFormat="1" ht="31.5" x14ac:dyDescent="0.2">
      <c r="B26" s="129" t="s">
        <v>96</v>
      </c>
      <c r="C26" s="130">
        <v>131010496.5</v>
      </c>
      <c r="D26" s="130">
        <v>147930665.78999999</v>
      </c>
      <c r="E26" s="130">
        <v>222512766.24000001</v>
      </c>
      <c r="F26" s="130">
        <v>193452893.41</v>
      </c>
      <c r="G26" s="130">
        <v>206249919.40000001</v>
      </c>
      <c r="H26" s="130">
        <v>147009095.62</v>
      </c>
      <c r="I26" s="130">
        <f t="shared" ref="I26:O26" si="0">SUM(I10:I23)</f>
        <v>206218313.07999998</v>
      </c>
      <c r="J26" s="130">
        <f t="shared" si="0"/>
        <v>117213065.74000001</v>
      </c>
      <c r="K26" s="130">
        <f t="shared" si="0"/>
        <v>130242985.07000001</v>
      </c>
      <c r="L26" s="130">
        <f t="shared" si="0"/>
        <v>185194395.56</v>
      </c>
      <c r="M26" s="130">
        <f t="shared" si="0"/>
        <v>210020386.45999998</v>
      </c>
      <c r="N26" s="130">
        <f t="shared" ref="N26" si="1">SUM(N10:N23)</f>
        <v>242564489.67999998</v>
      </c>
      <c r="O26" s="130">
        <f>SUM(O10:O25)</f>
        <v>395279198.28999984</v>
      </c>
    </row>
    <row r="27" spans="1:15" ht="15.75" x14ac:dyDescent="0.2">
      <c r="B27" s="77"/>
      <c r="C27" s="75"/>
      <c r="D27" s="76"/>
      <c r="E27" s="114"/>
      <c r="F27" s="115"/>
      <c r="G27" s="76"/>
      <c r="H27" s="76"/>
    </row>
    <row r="28" spans="1:15" ht="27" customHeight="1" x14ac:dyDescent="0.2">
      <c r="B28" s="149" t="s">
        <v>95</v>
      </c>
      <c r="C28" s="149"/>
      <c r="D28" s="149"/>
      <c r="E28" s="149"/>
      <c r="F28" s="149"/>
      <c r="G28" s="149"/>
      <c r="H28" s="149"/>
    </row>
    <row r="29" spans="1:15" ht="30.75" customHeight="1" x14ac:dyDescent="0.2">
      <c r="B29" s="150" t="s">
        <v>97</v>
      </c>
      <c r="C29" s="150"/>
      <c r="D29" s="150"/>
      <c r="E29" s="150"/>
      <c r="F29" s="150"/>
      <c r="G29" s="150"/>
      <c r="H29" s="150"/>
    </row>
    <row r="30" spans="1:15" x14ac:dyDescent="0.2">
      <c r="B30" s="2"/>
    </row>
    <row r="31" spans="1:15" x14ac:dyDescent="0.2">
      <c r="L31" s="22"/>
      <c r="M31" s="22"/>
      <c r="N31" s="22"/>
      <c r="O31" s="22"/>
    </row>
  </sheetData>
  <mergeCells count="5">
    <mergeCell ref="B3:O3"/>
    <mergeCell ref="B4:O4"/>
    <mergeCell ref="B5:O5"/>
    <mergeCell ref="B28:H28"/>
    <mergeCell ref="B29:H29"/>
  </mergeCells>
  <printOptions horizontalCentered="1"/>
  <pageMargins left="0.27559055118110237" right="0.19685039370078741" top="0.74803149606299213" bottom="0.74803149606299213" header="0.31496062992125984" footer="0.31496062992125984"/>
  <pageSetup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32"/>
  <sheetViews>
    <sheetView topLeftCell="A7" zoomScale="68" zoomScaleNormal="68" workbookViewId="0">
      <selection activeCell="C1" sqref="C1"/>
    </sheetView>
  </sheetViews>
  <sheetFormatPr baseColWidth="10" defaultRowHeight="12.75" x14ac:dyDescent="0.2"/>
  <cols>
    <col min="1" max="1" width="11.42578125" style="2"/>
    <col min="2" max="2" width="44.85546875" style="2" customWidth="1"/>
    <col min="3" max="3" width="27.7109375" style="2" bestFit="1" customWidth="1"/>
    <col min="4" max="4" width="20.28515625" style="2" bestFit="1" customWidth="1"/>
    <col min="5" max="16384" width="11.42578125" style="2"/>
  </cols>
  <sheetData>
    <row r="1" spans="2:4" s="1" customFormat="1" ht="18" x14ac:dyDescent="0.25">
      <c r="B1" s="43" t="s">
        <v>0</v>
      </c>
      <c r="D1" s="41"/>
    </row>
    <row r="2" spans="2:4" s="1" customFormat="1" ht="18" x14ac:dyDescent="0.25">
      <c r="B2" s="43" t="s">
        <v>1</v>
      </c>
      <c r="D2" s="41"/>
    </row>
    <row r="3" spans="2:4" s="1" customFormat="1" ht="18" x14ac:dyDescent="0.25">
      <c r="B3" s="43" t="s">
        <v>2</v>
      </c>
      <c r="D3" s="41"/>
    </row>
    <row r="4" spans="2:4" s="1" customFormat="1" x14ac:dyDescent="0.2">
      <c r="B4" s="42"/>
    </row>
    <row r="5" spans="2:4" ht="25.5" customHeight="1" thickBot="1" x14ac:dyDescent="0.25">
      <c r="B5" s="4"/>
      <c r="C5" s="5"/>
    </row>
    <row r="6" spans="2:4" ht="25.5" customHeight="1" thickBot="1" x14ac:dyDescent="0.25">
      <c r="B6" s="138" t="s">
        <v>50</v>
      </c>
      <c r="C6" s="139"/>
    </row>
    <row r="7" spans="2:4" ht="15.75" x14ac:dyDescent="0.2">
      <c r="B7" s="35" t="s">
        <v>5</v>
      </c>
      <c r="C7" s="32" t="s">
        <v>6</v>
      </c>
    </row>
    <row r="8" spans="2:4" ht="27" customHeight="1" x14ac:dyDescent="0.2">
      <c r="B8" s="9"/>
      <c r="C8" s="8"/>
    </row>
    <row r="9" spans="2:4" ht="39" customHeight="1" x14ac:dyDescent="0.25">
      <c r="B9" s="10" t="s">
        <v>8</v>
      </c>
      <c r="C9" s="13">
        <f>C10+C11</f>
        <v>22662312.390000001</v>
      </c>
    </row>
    <row r="10" spans="2:4" ht="28.5" customHeight="1" x14ac:dyDescent="0.2">
      <c r="B10" s="18" t="s">
        <v>12</v>
      </c>
      <c r="C10" s="19">
        <v>6119829.9399999995</v>
      </c>
    </row>
    <row r="11" spans="2:4" ht="43.5" customHeight="1" x14ac:dyDescent="0.2">
      <c r="B11" s="18" t="s">
        <v>14</v>
      </c>
      <c r="C11" s="19">
        <v>16542482.449999999</v>
      </c>
    </row>
    <row r="12" spans="2:4" ht="41.25" customHeight="1" x14ac:dyDescent="0.25">
      <c r="B12" s="10" t="s">
        <v>17</v>
      </c>
      <c r="C12" s="15">
        <f>SUM(C13)</f>
        <v>3438548.09</v>
      </c>
    </row>
    <row r="13" spans="2:4" ht="45" customHeight="1" x14ac:dyDescent="0.2">
      <c r="B13" s="16" t="s">
        <v>20</v>
      </c>
      <c r="C13" s="19">
        <v>3438548.09</v>
      </c>
    </row>
    <row r="14" spans="2:4" ht="15.75" x14ac:dyDescent="0.2">
      <c r="B14" s="36" t="s">
        <v>23</v>
      </c>
      <c r="C14" s="37">
        <f>C9+C12</f>
        <v>26100860.48</v>
      </c>
    </row>
    <row r="15" spans="2:4" ht="15.75" customHeight="1" x14ac:dyDescent="0.2">
      <c r="B15" s="36" t="s">
        <v>3</v>
      </c>
      <c r="C15" s="38" t="s">
        <v>6</v>
      </c>
    </row>
    <row r="16" spans="2:4" ht="31.5" x14ac:dyDescent="0.25">
      <c r="B16" s="10" t="s">
        <v>7</v>
      </c>
      <c r="C16" s="23">
        <f>SUM(C17:C24)</f>
        <v>60979845.280000001</v>
      </c>
    </row>
    <row r="17" spans="2:3" ht="15" x14ac:dyDescent="0.2">
      <c r="B17" s="16" t="s">
        <v>26</v>
      </c>
      <c r="C17" s="26">
        <v>36286562.630000003</v>
      </c>
    </row>
    <row r="18" spans="2:3" ht="15" x14ac:dyDescent="0.2">
      <c r="B18" s="16" t="s">
        <v>28</v>
      </c>
      <c r="C18" s="26">
        <v>3879540.57</v>
      </c>
    </row>
    <row r="19" spans="2:3" ht="15" x14ac:dyDescent="0.2">
      <c r="B19" s="16" t="s">
        <v>16</v>
      </c>
      <c r="C19" s="26">
        <v>3877113.83</v>
      </c>
    </row>
    <row r="20" spans="2:3" ht="15" x14ac:dyDescent="0.2">
      <c r="B20" s="16" t="s">
        <v>31</v>
      </c>
      <c r="C20" s="26">
        <v>1559142.94</v>
      </c>
    </row>
    <row r="21" spans="2:3" ht="30" x14ac:dyDescent="0.2">
      <c r="B21" s="16" t="s">
        <v>33</v>
      </c>
      <c r="C21" s="26">
        <f>7008928.5-2120.53</f>
        <v>7006807.9699999997</v>
      </c>
    </row>
    <row r="22" spans="2:3" ht="15" x14ac:dyDescent="0.2">
      <c r="B22" s="16" t="s">
        <v>34</v>
      </c>
      <c r="C22" s="26">
        <v>1230887.8999999999</v>
      </c>
    </row>
    <row r="23" spans="2:3" ht="15" x14ac:dyDescent="0.2">
      <c r="B23" s="16" t="s">
        <v>36</v>
      </c>
      <c r="C23" s="26">
        <f>4503386.91-62794.63</f>
        <v>4440592.28</v>
      </c>
    </row>
    <row r="24" spans="2:3" ht="15" x14ac:dyDescent="0.2">
      <c r="B24" s="16" t="s">
        <v>38</v>
      </c>
      <c r="C24" s="26">
        <v>2699197.16</v>
      </c>
    </row>
    <row r="25" spans="2:3" ht="15.75" x14ac:dyDescent="0.25">
      <c r="B25" s="28" t="s">
        <v>39</v>
      </c>
      <c r="C25" s="29">
        <f>C26</f>
        <v>8301183.5200000005</v>
      </c>
    </row>
    <row r="26" spans="2:3" ht="22.5" customHeight="1" x14ac:dyDescent="0.2">
      <c r="B26" s="18" t="s">
        <v>40</v>
      </c>
      <c r="C26" s="26">
        <v>8301183.5200000005</v>
      </c>
    </row>
    <row r="27" spans="2:3" ht="15.75" x14ac:dyDescent="0.25">
      <c r="B27" s="28" t="s">
        <v>35</v>
      </c>
      <c r="C27" s="29">
        <f>C28</f>
        <v>31171842.48</v>
      </c>
    </row>
    <row r="28" spans="2:3" ht="15" x14ac:dyDescent="0.2">
      <c r="B28" s="18" t="s">
        <v>13</v>
      </c>
      <c r="C28" s="26">
        <v>31171842.48</v>
      </c>
    </row>
    <row r="29" spans="2:3" ht="31.5" x14ac:dyDescent="0.25">
      <c r="B29" s="28" t="s">
        <v>43</v>
      </c>
      <c r="C29" s="29">
        <f>C30</f>
        <v>21376934.030000001</v>
      </c>
    </row>
    <row r="30" spans="2:3" ht="15" x14ac:dyDescent="0.2">
      <c r="B30" s="18" t="s">
        <v>13</v>
      </c>
      <c r="C30" s="26">
        <v>21376934.030000001</v>
      </c>
    </row>
    <row r="31" spans="2:3" ht="15.75" x14ac:dyDescent="0.2">
      <c r="B31" s="36" t="s">
        <v>22</v>
      </c>
      <c r="C31" s="37">
        <f>C16+C25+C27+C29</f>
        <v>121829805.31</v>
      </c>
    </row>
    <row r="32" spans="2:3" ht="48" thickBot="1" x14ac:dyDescent="0.25">
      <c r="B32" s="33" t="s">
        <v>45</v>
      </c>
      <c r="C32" s="39">
        <f>C31+C14</f>
        <v>147930665.78999999</v>
      </c>
    </row>
  </sheetData>
  <mergeCells count="1">
    <mergeCell ref="B6:C6"/>
  </mergeCells>
  <pageMargins left="0.39370078740157483" right="0.39370078740157483" top="0.39370078740157483" bottom="0.39370078740157483" header="0.31496062992125984" footer="0.11811023622047245"/>
  <pageSetup scale="32" fitToHeight="0" orientation="landscape" horizontalDpi="300"/>
  <headerFooter>
    <oddFooter>&amp;RFuente: Tesorería Municipal
Agosto 2015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38"/>
  <sheetViews>
    <sheetView topLeftCell="A14" zoomScale="68" zoomScaleNormal="68" workbookViewId="0">
      <selection activeCell="C3" sqref="C3"/>
    </sheetView>
  </sheetViews>
  <sheetFormatPr baseColWidth="10" defaultRowHeight="12.75" x14ac:dyDescent="0.2"/>
  <cols>
    <col min="1" max="1" width="11.42578125" style="2"/>
    <col min="2" max="2" width="46.42578125" style="2" customWidth="1"/>
    <col min="3" max="3" width="26.140625" style="2" bestFit="1" customWidth="1"/>
    <col min="4" max="4" width="18.7109375" style="2" bestFit="1" customWidth="1"/>
    <col min="5" max="5" width="33.28515625" style="2" bestFit="1" customWidth="1"/>
    <col min="6" max="6" width="20.28515625" style="2" bestFit="1" customWidth="1"/>
    <col min="7" max="16384" width="11.42578125" style="2"/>
  </cols>
  <sheetData>
    <row r="1" spans="2:4" s="1" customFormat="1" ht="18" x14ac:dyDescent="0.25">
      <c r="B1" s="43" t="s">
        <v>0</v>
      </c>
      <c r="D1" s="41"/>
    </row>
    <row r="2" spans="2:4" s="1" customFormat="1" ht="18" x14ac:dyDescent="0.25">
      <c r="B2" s="43" t="s">
        <v>1</v>
      </c>
      <c r="D2" s="41"/>
    </row>
    <row r="3" spans="2:4" s="1" customFormat="1" ht="18" x14ac:dyDescent="0.25">
      <c r="B3" s="43" t="s">
        <v>2</v>
      </c>
      <c r="D3" s="41"/>
    </row>
    <row r="4" spans="2:4" s="1" customFormat="1" x14ac:dyDescent="0.2">
      <c r="B4" s="42"/>
    </row>
    <row r="5" spans="2:4" ht="25.5" customHeight="1" thickBot="1" x14ac:dyDescent="0.25"/>
    <row r="6" spans="2:4" ht="25.5" customHeight="1" thickBot="1" x14ac:dyDescent="0.25">
      <c r="B6" s="140" t="s">
        <v>51</v>
      </c>
      <c r="C6" s="141"/>
      <c r="D6" s="6"/>
    </row>
    <row r="7" spans="2:4" ht="15.75" x14ac:dyDescent="0.2">
      <c r="B7" s="35" t="s">
        <v>5</v>
      </c>
      <c r="C7" s="32" t="s">
        <v>6</v>
      </c>
    </row>
    <row r="8" spans="2:4" ht="27" customHeight="1" x14ac:dyDescent="0.2">
      <c r="B8" s="9"/>
      <c r="C8" s="8"/>
    </row>
    <row r="9" spans="2:4" ht="39" customHeight="1" x14ac:dyDescent="0.2">
      <c r="B9" s="14" t="s">
        <v>9</v>
      </c>
      <c r="C9" s="15">
        <f>C10</f>
        <v>8.1199999999999992</v>
      </c>
    </row>
    <row r="10" spans="2:4" ht="28.5" customHeight="1" x14ac:dyDescent="0.2">
      <c r="B10" s="20" t="s">
        <v>10</v>
      </c>
      <c r="C10" s="19">
        <v>8.1199999999999992</v>
      </c>
    </row>
    <row r="11" spans="2:4" ht="43.5" customHeight="1" x14ac:dyDescent="0.2">
      <c r="B11" s="14" t="s">
        <v>15</v>
      </c>
      <c r="C11" s="15">
        <f>+C12</f>
        <v>3716633.04</v>
      </c>
    </row>
    <row r="12" spans="2:4" ht="41.25" customHeight="1" x14ac:dyDescent="0.2">
      <c r="B12" s="20" t="s">
        <v>18</v>
      </c>
      <c r="C12" s="19">
        <v>3716633.04</v>
      </c>
    </row>
    <row r="13" spans="2:4" ht="45" customHeight="1" x14ac:dyDescent="0.2">
      <c r="B13" s="14" t="s">
        <v>21</v>
      </c>
      <c r="C13" s="15">
        <f>SUM(C14:C16)</f>
        <v>149729031.48000002</v>
      </c>
      <c r="D13" s="22"/>
    </row>
    <row r="14" spans="2:4" ht="15" x14ac:dyDescent="0.2">
      <c r="B14" s="20" t="s">
        <v>24</v>
      </c>
      <c r="C14" s="19">
        <v>3478182.86</v>
      </c>
    </row>
    <row r="15" spans="2:4" ht="15.75" customHeight="1" x14ac:dyDescent="0.2">
      <c r="B15" s="16" t="s">
        <v>12</v>
      </c>
      <c r="C15" s="19">
        <v>4449137.6900000004</v>
      </c>
    </row>
    <row r="16" spans="2:4" ht="15.75" x14ac:dyDescent="0.2">
      <c r="B16" s="24" t="s">
        <v>25</v>
      </c>
      <c r="C16" s="25">
        <f>SUM(C17:C20)</f>
        <v>141801710.93000001</v>
      </c>
    </row>
    <row r="17" spans="2:3" ht="15" x14ac:dyDescent="0.2">
      <c r="B17" s="16" t="s">
        <v>27</v>
      </c>
      <c r="C17" s="19">
        <v>16910800.649999999</v>
      </c>
    </row>
    <row r="18" spans="2:3" ht="75" x14ac:dyDescent="0.2">
      <c r="B18" s="16" t="s">
        <v>29</v>
      </c>
      <c r="C18" s="19">
        <f>3448508.35+8833713.12</f>
        <v>12282221.469999999</v>
      </c>
    </row>
    <row r="19" spans="2:3" ht="30" x14ac:dyDescent="0.2">
      <c r="B19" s="16" t="s">
        <v>30</v>
      </c>
      <c r="C19" s="19">
        <v>54965388.810000002</v>
      </c>
    </row>
    <row r="20" spans="2:3" ht="15" x14ac:dyDescent="0.2">
      <c r="B20" s="16" t="s">
        <v>32</v>
      </c>
      <c r="C20" s="19">
        <v>57643300</v>
      </c>
    </row>
    <row r="21" spans="2:3" ht="15.75" x14ac:dyDescent="0.2">
      <c r="B21" s="36" t="s">
        <v>23</v>
      </c>
      <c r="C21" s="37">
        <f>+C9+C11+C13</f>
        <v>153445672.64000002</v>
      </c>
    </row>
    <row r="22" spans="2:3" ht="15.75" x14ac:dyDescent="0.2">
      <c r="B22" s="36" t="s">
        <v>3</v>
      </c>
      <c r="C22" s="38" t="s">
        <v>6</v>
      </c>
    </row>
    <row r="23" spans="2:3" ht="31.5" x14ac:dyDescent="0.25">
      <c r="B23" s="10" t="s">
        <v>37</v>
      </c>
      <c r="C23" s="27">
        <f>SUM(C24:C28)</f>
        <v>51624250.009999998</v>
      </c>
    </row>
    <row r="24" spans="2:3" ht="15" x14ac:dyDescent="0.2">
      <c r="B24" s="16" t="s">
        <v>26</v>
      </c>
      <c r="C24" s="19">
        <v>30197181.82</v>
      </c>
    </row>
    <row r="25" spans="2:3" ht="15" x14ac:dyDescent="0.2">
      <c r="B25" s="16" t="s">
        <v>16</v>
      </c>
      <c r="C25" s="19">
        <v>298348.23</v>
      </c>
    </row>
    <row r="26" spans="2:3" ht="22.5" customHeight="1" x14ac:dyDescent="0.2">
      <c r="B26" s="16" t="s">
        <v>41</v>
      </c>
      <c r="C26" s="19">
        <v>12697402.310000001</v>
      </c>
    </row>
    <row r="27" spans="2:3" ht="15" x14ac:dyDescent="0.2">
      <c r="B27" s="16" t="s">
        <v>42</v>
      </c>
      <c r="C27" s="19">
        <v>8276337.4699999997</v>
      </c>
    </row>
    <row r="28" spans="2:3" ht="15" x14ac:dyDescent="0.2">
      <c r="B28" s="16" t="s">
        <v>38</v>
      </c>
      <c r="C28" s="19">
        <v>154980.18</v>
      </c>
    </row>
    <row r="29" spans="2:3" ht="15.75" x14ac:dyDescent="0.2">
      <c r="B29" s="14" t="s">
        <v>35</v>
      </c>
      <c r="C29" s="15">
        <f>+C30</f>
        <v>5111325.38</v>
      </c>
    </row>
    <row r="30" spans="2:3" ht="15" x14ac:dyDescent="0.2">
      <c r="B30" s="16" t="s">
        <v>42</v>
      </c>
      <c r="C30" s="19">
        <v>5111325.38</v>
      </c>
    </row>
    <row r="31" spans="2:3" ht="31.5" x14ac:dyDescent="0.25">
      <c r="B31" s="10" t="s">
        <v>44</v>
      </c>
      <c r="C31" s="15">
        <f>+C32</f>
        <v>12331518.210000001</v>
      </c>
    </row>
    <row r="32" spans="2:3" ht="15" x14ac:dyDescent="0.2">
      <c r="B32" s="16" t="s">
        <v>42</v>
      </c>
      <c r="C32" s="19">
        <v>12331518.210000001</v>
      </c>
    </row>
    <row r="33" spans="2:3" ht="15.75" x14ac:dyDescent="0.2">
      <c r="B33" s="36" t="s">
        <v>46</v>
      </c>
      <c r="C33" s="37">
        <f>+C23+C29+C31</f>
        <v>69067093.599999994</v>
      </c>
    </row>
    <row r="34" spans="2:3" ht="32.25" thickBot="1" x14ac:dyDescent="0.25">
      <c r="B34" s="33" t="s">
        <v>47</v>
      </c>
      <c r="C34" s="39">
        <f>C33+C21</f>
        <v>222512766.24000001</v>
      </c>
    </row>
    <row r="38" spans="2:3" x14ac:dyDescent="0.2">
      <c r="B38" s="30"/>
    </row>
  </sheetData>
  <mergeCells count="1">
    <mergeCell ref="B6:C6"/>
  </mergeCells>
  <pageMargins left="0.39370078740157483" right="0.39370078740157483" top="0.39370078740157483" bottom="0.39370078740157483" header="0.31496062992125984" footer="0.11811023622047245"/>
  <pageSetup scale="32" fitToHeight="0" orientation="landscape" horizontalDpi="300"/>
  <headerFooter>
    <oddFooter>&amp;RFuente: Tesorería Municipal
Agosto 2015</oddFooter>
  </headerFooter>
  <colBreaks count="1" manualBreakCount="1">
    <brk id="3" max="1048575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8"/>
  <sheetViews>
    <sheetView zoomScale="68" zoomScaleNormal="68" workbookViewId="0">
      <selection activeCell="D1" sqref="D1"/>
    </sheetView>
  </sheetViews>
  <sheetFormatPr baseColWidth="10" defaultRowHeight="12.75" x14ac:dyDescent="0.2"/>
  <cols>
    <col min="1" max="1" width="11.42578125" style="2"/>
    <col min="2" max="2" width="46.42578125" style="2" customWidth="1"/>
    <col min="3" max="3" width="26.140625" style="2" bestFit="1" customWidth="1"/>
    <col min="4" max="4" width="18.7109375" style="2" bestFit="1" customWidth="1"/>
    <col min="5" max="5" width="33.28515625" style="2" bestFit="1" customWidth="1"/>
    <col min="6" max="6" width="20.28515625" style="2" bestFit="1" customWidth="1"/>
    <col min="7" max="16384" width="11.42578125" style="2"/>
  </cols>
  <sheetData>
    <row r="1" spans="2:6" s="1" customFormat="1" ht="18" x14ac:dyDescent="0.25">
      <c r="B1" s="43" t="s">
        <v>0</v>
      </c>
      <c r="D1" s="41"/>
    </row>
    <row r="2" spans="2:6" s="1" customFormat="1" ht="18" x14ac:dyDescent="0.25">
      <c r="B2" s="43" t="s">
        <v>1</v>
      </c>
      <c r="D2" s="41"/>
    </row>
    <row r="3" spans="2:6" s="1" customFormat="1" ht="18" x14ac:dyDescent="0.25">
      <c r="B3" s="43" t="s">
        <v>2</v>
      </c>
      <c r="D3" s="41"/>
    </row>
    <row r="4" spans="2:6" s="1" customFormat="1" x14ac:dyDescent="0.2">
      <c r="B4" s="42"/>
    </row>
    <row r="6" spans="2:6" ht="15.75" x14ac:dyDescent="0.25">
      <c r="B6" s="142" t="s">
        <v>69</v>
      </c>
      <c r="C6" s="143"/>
    </row>
    <row r="7" spans="2:6" ht="15.75" x14ac:dyDescent="0.2">
      <c r="B7" s="44" t="s">
        <v>5</v>
      </c>
      <c r="C7" s="45" t="s">
        <v>52</v>
      </c>
    </row>
    <row r="8" spans="2:6" ht="15" x14ac:dyDescent="0.2">
      <c r="B8" s="46"/>
      <c r="C8" s="47"/>
    </row>
    <row r="9" spans="2:6" ht="15.75" x14ac:dyDescent="0.25">
      <c r="B9" s="48" t="s">
        <v>53</v>
      </c>
      <c r="C9" s="49">
        <f>C10</f>
        <v>2877208.14</v>
      </c>
    </row>
    <row r="10" spans="2:6" ht="45" x14ac:dyDescent="0.2">
      <c r="B10" s="50" t="s">
        <v>54</v>
      </c>
      <c r="C10" s="51">
        <v>2877208.14</v>
      </c>
    </row>
    <row r="11" spans="2:6" ht="15.75" x14ac:dyDescent="0.25">
      <c r="B11" s="48" t="s">
        <v>21</v>
      </c>
      <c r="C11" s="49">
        <f>C12+C20+C21</f>
        <v>133765400.8</v>
      </c>
    </row>
    <row r="12" spans="2:6" ht="15.75" x14ac:dyDescent="0.25">
      <c r="B12" s="52" t="s">
        <v>55</v>
      </c>
      <c r="C12" s="49">
        <f>SUM(C13:C19)</f>
        <v>127475035.27</v>
      </c>
    </row>
    <row r="13" spans="2:6" ht="15" x14ac:dyDescent="0.2">
      <c r="B13" s="53" t="s">
        <v>56</v>
      </c>
      <c r="C13" s="51">
        <f>33954144.96+1996004.32</f>
        <v>35950149.280000001</v>
      </c>
    </row>
    <row r="14" spans="2:6" ht="15" x14ac:dyDescent="0.2">
      <c r="B14" s="53" t="s">
        <v>57</v>
      </c>
      <c r="C14" s="51">
        <v>31775107.440000001</v>
      </c>
    </row>
    <row r="15" spans="2:6" ht="15" x14ac:dyDescent="0.2">
      <c r="B15" s="53" t="s">
        <v>31</v>
      </c>
      <c r="C15" s="51">
        <f>637373.78+5177710.45+14906.6</f>
        <v>5829990.8300000001</v>
      </c>
    </row>
    <row r="16" spans="2:6" ht="15" x14ac:dyDescent="0.2">
      <c r="B16" s="53" t="s">
        <v>58</v>
      </c>
      <c r="C16" s="51">
        <f>2764996.56+2996.33</f>
        <v>2767992.89</v>
      </c>
      <c r="F16" s="22"/>
    </row>
    <row r="17" spans="2:3" ht="30" x14ac:dyDescent="0.2">
      <c r="B17" s="53" t="s">
        <v>59</v>
      </c>
      <c r="C17" s="51">
        <v>583360</v>
      </c>
    </row>
    <row r="18" spans="2:3" ht="15" x14ac:dyDescent="0.2">
      <c r="B18" s="53" t="s">
        <v>60</v>
      </c>
      <c r="C18" s="51">
        <v>568434.82999999996</v>
      </c>
    </row>
    <row r="19" spans="2:3" ht="15" x14ac:dyDescent="0.2">
      <c r="B19" s="50" t="s">
        <v>61</v>
      </c>
      <c r="C19" s="51">
        <v>50000000</v>
      </c>
    </row>
    <row r="20" spans="2:3" ht="15.75" x14ac:dyDescent="0.25">
      <c r="B20" s="52" t="s">
        <v>12</v>
      </c>
      <c r="C20" s="49">
        <v>629783.5</v>
      </c>
    </row>
    <row r="21" spans="2:3" ht="15.75" x14ac:dyDescent="0.25">
      <c r="B21" s="52" t="s">
        <v>62</v>
      </c>
      <c r="C21" s="49">
        <v>5660582.0300000003</v>
      </c>
    </row>
    <row r="22" spans="2:3" ht="15.75" x14ac:dyDescent="0.25">
      <c r="B22" s="54" t="s">
        <v>63</v>
      </c>
      <c r="C22" s="49">
        <f>SUM(C23)</f>
        <v>37656462</v>
      </c>
    </row>
    <row r="23" spans="2:3" ht="15.75" x14ac:dyDescent="0.25">
      <c r="B23" s="52" t="s">
        <v>55</v>
      </c>
      <c r="C23" s="49">
        <f>SUM(C24:C25)</f>
        <v>37656462</v>
      </c>
    </row>
    <row r="24" spans="2:3" ht="15" x14ac:dyDescent="0.2">
      <c r="B24" s="53" t="s">
        <v>64</v>
      </c>
      <c r="C24" s="51">
        <v>16503162</v>
      </c>
    </row>
    <row r="25" spans="2:3" ht="15" x14ac:dyDescent="0.2">
      <c r="B25" s="53" t="s">
        <v>65</v>
      </c>
      <c r="C25" s="51">
        <v>21153300</v>
      </c>
    </row>
    <row r="26" spans="2:3" ht="15" x14ac:dyDescent="0.2">
      <c r="B26" s="55"/>
      <c r="C26" s="51"/>
    </row>
    <row r="27" spans="2:3" ht="15.75" x14ac:dyDescent="0.25">
      <c r="B27" s="56" t="s">
        <v>23</v>
      </c>
      <c r="C27" s="57">
        <f>C11+C9+C22</f>
        <v>174299070.94</v>
      </c>
    </row>
    <row r="28" spans="2:3" ht="15" x14ac:dyDescent="0.2">
      <c r="B28" s="46"/>
      <c r="C28" s="51"/>
    </row>
    <row r="29" spans="2:3" ht="15" x14ac:dyDescent="0.2">
      <c r="B29" s="58"/>
      <c r="C29" s="59"/>
    </row>
    <row r="30" spans="2:3" ht="15" x14ac:dyDescent="0.2">
      <c r="B30" s="46"/>
      <c r="C30" s="51"/>
    </row>
    <row r="31" spans="2:3" ht="15.75" x14ac:dyDescent="0.2">
      <c r="B31" s="60" t="s">
        <v>3</v>
      </c>
      <c r="C31" s="61" t="s">
        <v>6</v>
      </c>
    </row>
    <row r="32" spans="2:3" ht="31.5" x14ac:dyDescent="0.25">
      <c r="B32" s="54" t="s">
        <v>7</v>
      </c>
      <c r="C32" s="62">
        <f>SUM(C33:C36)</f>
        <v>19153822.469999999</v>
      </c>
    </row>
    <row r="33" spans="2:3" ht="15" x14ac:dyDescent="0.2">
      <c r="B33" s="63" t="s">
        <v>66</v>
      </c>
      <c r="C33" s="51">
        <f>2552020.25+386268.09+683007.61+730776.03+61643.83+1211129.03+1607418.98+99131.98+2466876.93+3130997.78+2314703.97</f>
        <v>15243974.48</v>
      </c>
    </row>
    <row r="34" spans="2:3" ht="15" x14ac:dyDescent="0.2">
      <c r="B34" s="63" t="s">
        <v>31</v>
      </c>
      <c r="C34" s="51">
        <f>412809.33+1241197.51+274413.61+3121.44+93905.74+111981.05</f>
        <v>2137428.6800000002</v>
      </c>
    </row>
    <row r="35" spans="2:3" ht="15" x14ac:dyDescent="0.2">
      <c r="B35" s="63" t="s">
        <v>67</v>
      </c>
      <c r="C35" s="51">
        <f>1190956.76+106798.17</f>
        <v>1297754.93</v>
      </c>
    </row>
    <row r="36" spans="2:3" ht="15" x14ac:dyDescent="0.2">
      <c r="B36" s="63" t="s">
        <v>13</v>
      </c>
      <c r="C36" s="51">
        <v>474664.38</v>
      </c>
    </row>
    <row r="37" spans="2:3" ht="15.75" x14ac:dyDescent="0.25">
      <c r="B37" s="56" t="s">
        <v>22</v>
      </c>
      <c r="C37" s="57">
        <f>C32</f>
        <v>19153822.469999999</v>
      </c>
    </row>
    <row r="38" spans="2:3" ht="31.5" x14ac:dyDescent="0.2">
      <c r="B38" s="64" t="s">
        <v>68</v>
      </c>
      <c r="C38" s="65">
        <f>C37+C27</f>
        <v>193452893.41</v>
      </c>
    </row>
  </sheetData>
  <mergeCells count="1">
    <mergeCell ref="B6:C6"/>
  </mergeCells>
  <pageMargins left="0.39370078740157483" right="0.39370078740157483" top="0.39370078740157483" bottom="0.39370078740157483" header="0.31496062992125984" footer="0.11811023622047245"/>
  <pageSetup scale="32" fitToHeight="0" orientation="landscape" horizontalDpi="300"/>
  <headerFooter>
    <oddFooter>&amp;RFuente: Tesorería Municipal
Agosto 2015</oddFooter>
  </headerFooter>
  <colBreaks count="1" manualBreakCount="1">
    <brk id="3" max="1048575" man="1"/>
  </col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33"/>
  <sheetViews>
    <sheetView zoomScale="68" zoomScaleNormal="68" workbookViewId="0">
      <selection activeCell="C1" sqref="C1"/>
    </sheetView>
  </sheetViews>
  <sheetFormatPr baseColWidth="10" defaultRowHeight="12.75" x14ac:dyDescent="0.2"/>
  <cols>
    <col min="1" max="1" width="11.42578125" style="2"/>
    <col min="2" max="2" width="70.42578125" style="2" customWidth="1"/>
    <col min="3" max="3" width="26.140625" style="2" bestFit="1" customWidth="1"/>
    <col min="4" max="4" width="18.7109375" style="2" bestFit="1" customWidth="1"/>
    <col min="5" max="5" width="33.28515625" style="2" bestFit="1" customWidth="1"/>
    <col min="6" max="6" width="20.28515625" style="2" bestFit="1" customWidth="1"/>
    <col min="7" max="16384" width="11.42578125" style="2"/>
  </cols>
  <sheetData>
    <row r="1" spans="2:4" s="1" customFormat="1" ht="18" x14ac:dyDescent="0.25">
      <c r="B1" s="43" t="s">
        <v>0</v>
      </c>
      <c r="D1" s="41"/>
    </row>
    <row r="2" spans="2:4" s="1" customFormat="1" ht="18" x14ac:dyDescent="0.25">
      <c r="B2" s="43" t="s">
        <v>1</v>
      </c>
      <c r="D2" s="41"/>
    </row>
    <row r="3" spans="2:4" s="1" customFormat="1" ht="18" x14ac:dyDescent="0.25">
      <c r="B3" s="43" t="s">
        <v>2</v>
      </c>
      <c r="D3" s="41"/>
    </row>
    <row r="4" spans="2:4" s="1" customFormat="1" x14ac:dyDescent="0.2">
      <c r="B4" s="42"/>
    </row>
    <row r="6" spans="2:4" ht="15" x14ac:dyDescent="0.25">
      <c r="B6" s="144" t="s">
        <v>86</v>
      </c>
      <c r="C6" s="144"/>
    </row>
    <row r="7" spans="2:4" ht="15.75" x14ac:dyDescent="0.2">
      <c r="B7" s="44" t="s">
        <v>5</v>
      </c>
      <c r="C7" s="44" t="s">
        <v>52</v>
      </c>
    </row>
    <row r="8" spans="2:4" x14ac:dyDescent="0.2">
      <c r="B8" s="66"/>
      <c r="C8" s="66"/>
    </row>
    <row r="9" spans="2:4" ht="15" x14ac:dyDescent="0.25">
      <c r="B9" s="67" t="s">
        <v>70</v>
      </c>
      <c r="C9" s="68">
        <f>+C11+C12+C13</f>
        <v>94978206.560000002</v>
      </c>
    </row>
    <row r="10" spans="2:4" ht="15" x14ac:dyDescent="0.25">
      <c r="B10" s="69" t="s">
        <v>71</v>
      </c>
      <c r="C10" s="68">
        <v>94978206.560000002</v>
      </c>
    </row>
    <row r="11" spans="2:4" ht="15" x14ac:dyDescent="0.25">
      <c r="B11" s="70" t="s">
        <v>72</v>
      </c>
      <c r="C11" s="71">
        <v>3068775</v>
      </c>
    </row>
    <row r="12" spans="2:4" ht="15" x14ac:dyDescent="0.25">
      <c r="B12" s="70" t="s">
        <v>73</v>
      </c>
      <c r="C12" s="71">
        <v>15201900</v>
      </c>
    </row>
    <row r="13" spans="2:4" ht="15" x14ac:dyDescent="0.25">
      <c r="B13" s="70" t="s">
        <v>74</v>
      </c>
      <c r="C13" s="71">
        <v>76707531.560000002</v>
      </c>
    </row>
    <row r="14" spans="2:4" ht="15" x14ac:dyDescent="0.25">
      <c r="B14" s="67" t="s">
        <v>21</v>
      </c>
      <c r="C14" s="68">
        <f>+C15+C21+C23</f>
        <v>61722057.240000002</v>
      </c>
    </row>
    <row r="15" spans="2:4" ht="15" x14ac:dyDescent="0.25">
      <c r="B15" s="69" t="s">
        <v>71</v>
      </c>
      <c r="C15" s="68">
        <v>52676052.990000002</v>
      </c>
    </row>
    <row r="16" spans="2:4" ht="15" x14ac:dyDescent="0.25">
      <c r="B16" s="70" t="s">
        <v>75</v>
      </c>
      <c r="C16" s="71">
        <v>3193928.79</v>
      </c>
    </row>
    <row r="17" spans="2:3" ht="15" x14ac:dyDescent="0.25">
      <c r="B17" s="70" t="s">
        <v>76</v>
      </c>
      <c r="C17" s="71">
        <v>9919923.8100000005</v>
      </c>
    </row>
    <row r="18" spans="2:3" ht="15" x14ac:dyDescent="0.25">
      <c r="B18" s="70" t="s">
        <v>77</v>
      </c>
      <c r="C18" s="71">
        <v>1427191.56</v>
      </c>
    </row>
    <row r="19" spans="2:3" ht="15" x14ac:dyDescent="0.25">
      <c r="B19" s="70" t="s">
        <v>78</v>
      </c>
      <c r="C19" s="71">
        <v>6325683.2999999998</v>
      </c>
    </row>
    <row r="20" spans="2:3" ht="15" x14ac:dyDescent="0.25">
      <c r="B20" s="70" t="s">
        <v>61</v>
      </c>
      <c r="C20" s="71">
        <v>31809325.530000001</v>
      </c>
    </row>
    <row r="21" spans="2:3" ht="15" x14ac:dyDescent="0.25">
      <c r="B21" s="69" t="s">
        <v>79</v>
      </c>
      <c r="C21" s="68">
        <v>6300000</v>
      </c>
    </row>
    <row r="22" spans="2:3" ht="15" x14ac:dyDescent="0.25">
      <c r="B22" s="70" t="s">
        <v>80</v>
      </c>
      <c r="C22" s="71">
        <v>6300000</v>
      </c>
    </row>
    <row r="23" spans="2:3" ht="15" x14ac:dyDescent="0.25">
      <c r="B23" s="69" t="s">
        <v>81</v>
      </c>
      <c r="C23" s="68">
        <v>2746004.25</v>
      </c>
    </row>
    <row r="24" spans="2:3" x14ac:dyDescent="0.2">
      <c r="B24" s="66"/>
      <c r="C24" s="66"/>
    </row>
    <row r="25" spans="2:3" ht="15.75" x14ac:dyDescent="0.2">
      <c r="B25" s="44" t="s">
        <v>23</v>
      </c>
      <c r="C25" s="57">
        <f>+C14+C9</f>
        <v>156700263.80000001</v>
      </c>
    </row>
    <row r="26" spans="2:3" x14ac:dyDescent="0.2">
      <c r="B26" s="66"/>
      <c r="C26" s="66"/>
    </row>
    <row r="27" spans="2:3" ht="15.75" x14ac:dyDescent="0.2">
      <c r="B27" s="44" t="s">
        <v>48</v>
      </c>
      <c r="C27" s="44" t="s">
        <v>52</v>
      </c>
    </row>
    <row r="28" spans="2:3" ht="15" x14ac:dyDescent="0.25">
      <c r="B28" s="67" t="s">
        <v>37</v>
      </c>
      <c r="C28" s="68">
        <f>+C29+C30+C31</f>
        <v>49549655.600000001</v>
      </c>
    </row>
    <row r="29" spans="2:3" ht="15" x14ac:dyDescent="0.25">
      <c r="B29" s="70" t="s">
        <v>82</v>
      </c>
      <c r="C29" s="71">
        <v>17481015.989999998</v>
      </c>
    </row>
    <row r="30" spans="2:3" ht="15" x14ac:dyDescent="0.25">
      <c r="B30" s="70" t="s">
        <v>66</v>
      </c>
      <c r="C30" s="71">
        <v>9581697.5099999998</v>
      </c>
    </row>
    <row r="31" spans="2:3" ht="15" x14ac:dyDescent="0.25">
      <c r="B31" s="70" t="s">
        <v>83</v>
      </c>
      <c r="C31" s="71">
        <v>22486942.100000001</v>
      </c>
    </row>
    <row r="32" spans="2:3" ht="15.75" x14ac:dyDescent="0.2">
      <c r="B32" s="44" t="s">
        <v>84</v>
      </c>
      <c r="C32" s="57">
        <f>C28</f>
        <v>49549655.600000001</v>
      </c>
    </row>
    <row r="33" spans="2:3" ht="15.75" x14ac:dyDescent="0.2">
      <c r="B33" s="44" t="s">
        <v>85</v>
      </c>
      <c r="C33" s="57">
        <f>+C25+C32</f>
        <v>206249919.40000001</v>
      </c>
    </row>
  </sheetData>
  <mergeCells count="1">
    <mergeCell ref="B6:C6"/>
  </mergeCells>
  <pageMargins left="0.39370078740157483" right="0.39370078740157483" top="0.39370078740157483" bottom="0.39370078740157483" header="0.31496062992125984" footer="0.11811023622047245"/>
  <pageSetup scale="32" fitToHeight="0" orientation="landscape" horizontalDpi="300"/>
  <headerFooter>
    <oddFooter>&amp;RFuente: Tesorería Municipal
Agosto 2015</oddFooter>
  </headerFooter>
  <colBreaks count="1" manualBreakCount="1">
    <brk id="3" max="1048575" man="1"/>
  </col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6"/>
  <sheetViews>
    <sheetView workbookViewId="0">
      <selection activeCell="C9" sqref="C9"/>
    </sheetView>
  </sheetViews>
  <sheetFormatPr baseColWidth="10" defaultRowHeight="12.75" x14ac:dyDescent="0.2"/>
  <cols>
    <col min="1" max="1" width="11.42578125" style="2"/>
    <col min="2" max="2" width="70.42578125" style="2" customWidth="1"/>
    <col min="3" max="3" width="26.140625" style="2" bestFit="1" customWidth="1"/>
    <col min="4" max="4" width="18.7109375" style="2" bestFit="1" customWidth="1"/>
    <col min="5" max="5" width="33.28515625" style="2" bestFit="1" customWidth="1"/>
    <col min="6" max="6" width="20.28515625" style="2" bestFit="1" customWidth="1"/>
    <col min="7" max="16384" width="11.42578125" style="2"/>
  </cols>
  <sheetData>
    <row r="1" spans="2:5" s="72" customFormat="1" ht="18" x14ac:dyDescent="0.25">
      <c r="B1" s="43" t="s">
        <v>0</v>
      </c>
      <c r="D1" s="73"/>
    </row>
    <row r="2" spans="2:5" s="72" customFormat="1" ht="18" x14ac:dyDescent="0.25">
      <c r="B2" s="43" t="s">
        <v>1</v>
      </c>
      <c r="D2" s="73"/>
    </row>
    <row r="3" spans="2:5" s="72" customFormat="1" ht="18" x14ac:dyDescent="0.25">
      <c r="B3" s="43" t="s">
        <v>2</v>
      </c>
      <c r="D3" s="73"/>
    </row>
    <row r="4" spans="2:5" s="72" customFormat="1" x14ac:dyDescent="0.2">
      <c r="B4" s="74"/>
    </row>
    <row r="6" spans="2:5" ht="15" x14ac:dyDescent="0.25">
      <c r="B6" s="144" t="s">
        <v>87</v>
      </c>
      <c r="C6" s="144"/>
    </row>
    <row r="7" spans="2:5" ht="15.75" x14ac:dyDescent="0.2">
      <c r="B7" s="44" t="s">
        <v>5</v>
      </c>
      <c r="C7" s="44" t="s">
        <v>52</v>
      </c>
    </row>
    <row r="8" spans="2:5" x14ac:dyDescent="0.2">
      <c r="B8" s="66"/>
      <c r="C8" s="66"/>
    </row>
    <row r="9" spans="2:5" ht="15" x14ac:dyDescent="0.25">
      <c r="B9" s="67" t="s">
        <v>70</v>
      </c>
      <c r="C9" s="68">
        <f>+C11+C12</f>
        <v>69859734.670000002</v>
      </c>
    </row>
    <row r="10" spans="2:5" ht="15" x14ac:dyDescent="0.25">
      <c r="B10" s="69" t="s">
        <v>71</v>
      </c>
      <c r="C10" s="68">
        <v>69859734.670000002</v>
      </c>
    </row>
    <row r="11" spans="2:5" ht="15" x14ac:dyDescent="0.25">
      <c r="B11" s="70" t="s">
        <v>88</v>
      </c>
      <c r="C11" s="71">
        <v>55359734.670000002</v>
      </c>
      <c r="E11" s="22"/>
    </row>
    <row r="12" spans="2:5" ht="15" x14ac:dyDescent="0.25">
      <c r="B12" s="70" t="s">
        <v>89</v>
      </c>
      <c r="C12" s="71">
        <v>14500000</v>
      </c>
    </row>
    <row r="13" spans="2:5" ht="15" x14ac:dyDescent="0.25">
      <c r="B13" s="67" t="s">
        <v>21</v>
      </c>
      <c r="C13" s="68">
        <f>+C14+C16</f>
        <v>34609668.880000003</v>
      </c>
    </row>
    <row r="14" spans="2:5" ht="15" x14ac:dyDescent="0.25">
      <c r="B14" s="69" t="s">
        <v>71</v>
      </c>
      <c r="C14" s="68">
        <v>23291532.16</v>
      </c>
    </row>
    <row r="15" spans="2:5" ht="15" x14ac:dyDescent="0.25">
      <c r="B15" s="70" t="s">
        <v>90</v>
      </c>
      <c r="C15" s="71">
        <v>23291532.16</v>
      </c>
    </row>
    <row r="16" spans="2:5" ht="15" x14ac:dyDescent="0.25">
      <c r="B16" s="69" t="s">
        <v>81</v>
      </c>
      <c r="C16" s="68">
        <v>11318136.720000001</v>
      </c>
      <c r="E16" s="22"/>
    </row>
    <row r="17" spans="2:3" x14ac:dyDescent="0.2">
      <c r="B17" s="66"/>
      <c r="C17" s="66"/>
    </row>
    <row r="18" spans="2:3" ht="15.75" x14ac:dyDescent="0.2">
      <c r="B18" s="44" t="s">
        <v>23</v>
      </c>
      <c r="C18" s="57">
        <f>+C13+C9</f>
        <v>104469403.55000001</v>
      </c>
    </row>
    <row r="19" spans="2:3" x14ac:dyDescent="0.2">
      <c r="B19" s="66"/>
      <c r="C19" s="66"/>
    </row>
    <row r="20" spans="2:3" ht="15.75" x14ac:dyDescent="0.2">
      <c r="B20" s="44" t="s">
        <v>48</v>
      </c>
      <c r="C20" s="44" t="s">
        <v>52</v>
      </c>
    </row>
    <row r="21" spans="2:3" ht="15" x14ac:dyDescent="0.25">
      <c r="B21" s="67" t="s">
        <v>37</v>
      </c>
      <c r="C21" s="68">
        <f>+C22+C23+C24</f>
        <v>42539692.07</v>
      </c>
    </row>
    <row r="22" spans="2:3" ht="15" x14ac:dyDescent="0.25">
      <c r="B22" s="70" t="s">
        <v>91</v>
      </c>
      <c r="C22" s="71">
        <v>28410203.390000001</v>
      </c>
    </row>
    <row r="23" spans="2:3" ht="15" x14ac:dyDescent="0.25">
      <c r="B23" s="70" t="s">
        <v>92</v>
      </c>
      <c r="C23" s="71">
        <v>1175552.6299999999</v>
      </c>
    </row>
    <row r="24" spans="2:3" ht="15" x14ac:dyDescent="0.25">
      <c r="B24" s="70" t="s">
        <v>93</v>
      </c>
      <c r="C24" s="71">
        <v>12953936.050000001</v>
      </c>
    </row>
    <row r="25" spans="2:3" ht="15.75" x14ac:dyDescent="0.2">
      <c r="B25" s="44" t="s">
        <v>84</v>
      </c>
      <c r="C25" s="57">
        <f>C21</f>
        <v>42539692.07</v>
      </c>
    </row>
    <row r="26" spans="2:3" ht="15.75" x14ac:dyDescent="0.2">
      <c r="B26" s="44" t="s">
        <v>85</v>
      </c>
      <c r="C26" s="57">
        <f>+C18+C25</f>
        <v>147009095.62</v>
      </c>
    </row>
  </sheetData>
  <mergeCells count="1">
    <mergeCell ref="B6:C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"/>
  <sheetViews>
    <sheetView zoomScale="80" zoomScaleNormal="80" workbookViewId="0">
      <selection activeCell="C9" sqref="C9"/>
    </sheetView>
  </sheetViews>
  <sheetFormatPr baseColWidth="10" defaultRowHeight="12.75" x14ac:dyDescent="0.2"/>
  <cols>
    <col min="2" max="2" width="82" customWidth="1"/>
    <col min="3" max="3" width="27.7109375" customWidth="1"/>
    <col min="4" max="4" width="12.7109375" bestFit="1" customWidth="1"/>
    <col min="8" max="8" width="14.42578125" bestFit="1" customWidth="1"/>
  </cols>
  <sheetData>
    <row r="1" spans="2:4" ht="18" x14ac:dyDescent="0.2">
      <c r="B1" s="43"/>
    </row>
    <row r="2" spans="2:4" ht="18" x14ac:dyDescent="0.2">
      <c r="B2" s="43"/>
    </row>
    <row r="3" spans="2:4" ht="18" x14ac:dyDescent="0.2">
      <c r="B3" s="43"/>
    </row>
    <row r="5" spans="2:4" ht="15" x14ac:dyDescent="0.25">
      <c r="B5" s="144" t="s">
        <v>102</v>
      </c>
      <c r="C5" s="144"/>
    </row>
    <row r="6" spans="2:4" ht="15.75" x14ac:dyDescent="0.2">
      <c r="B6" s="89" t="s">
        <v>5</v>
      </c>
      <c r="C6" s="89" t="s">
        <v>52</v>
      </c>
    </row>
    <row r="7" spans="2:4" ht="15" x14ac:dyDescent="0.25">
      <c r="B7" s="81" t="s">
        <v>107</v>
      </c>
      <c r="C7" s="68">
        <f>+C9+C10</f>
        <v>112760702.78</v>
      </c>
    </row>
    <row r="8" spans="2:4" ht="15" x14ac:dyDescent="0.25">
      <c r="B8" s="81" t="s">
        <v>108</v>
      </c>
      <c r="C8" s="68">
        <f>+C9</f>
        <v>22613572.699999999</v>
      </c>
    </row>
    <row r="9" spans="2:4" ht="15" x14ac:dyDescent="0.25">
      <c r="B9" s="80" t="s">
        <v>110</v>
      </c>
      <c r="C9" s="68">
        <v>22613572.699999999</v>
      </c>
    </row>
    <row r="10" spans="2:4" ht="15" x14ac:dyDescent="0.25">
      <c r="B10" s="81" t="s">
        <v>99</v>
      </c>
      <c r="C10" s="84">
        <f>+C11+C12+C13</f>
        <v>90147130.079999998</v>
      </c>
    </row>
    <row r="11" spans="2:4" ht="15" x14ac:dyDescent="0.25">
      <c r="B11" s="83" t="s">
        <v>111</v>
      </c>
      <c r="C11" s="86">
        <f>21988000+21988000</f>
        <v>43976000</v>
      </c>
      <c r="D11" s="79"/>
    </row>
    <row r="12" spans="2:4" ht="15" x14ac:dyDescent="0.25">
      <c r="B12" s="85" t="s">
        <v>100</v>
      </c>
      <c r="C12" s="86">
        <f>18839734+18839734</f>
        <v>37679468</v>
      </c>
    </row>
    <row r="13" spans="2:4" ht="15" x14ac:dyDescent="0.25">
      <c r="B13" s="83" t="s">
        <v>101</v>
      </c>
      <c r="C13" s="87">
        <v>8491662.0800000001</v>
      </c>
    </row>
    <row r="14" spans="2:4" ht="15" x14ac:dyDescent="0.25">
      <c r="B14" s="81"/>
      <c r="C14" s="82"/>
    </row>
    <row r="15" spans="2:4" ht="15" x14ac:dyDescent="0.25">
      <c r="B15" s="91" t="s">
        <v>106</v>
      </c>
      <c r="C15" s="68">
        <f>+C16</f>
        <v>16965194.879999999</v>
      </c>
    </row>
    <row r="16" spans="2:4" ht="15" x14ac:dyDescent="0.25">
      <c r="B16" s="80" t="s">
        <v>105</v>
      </c>
      <c r="C16" s="68">
        <v>16965194.879999999</v>
      </c>
    </row>
    <row r="17" spans="2:9" x14ac:dyDescent="0.2">
      <c r="B17" s="66"/>
      <c r="C17" s="66"/>
    </row>
    <row r="18" spans="2:9" ht="15.75" x14ac:dyDescent="0.2">
      <c r="B18" s="89" t="s">
        <v>23</v>
      </c>
      <c r="C18" s="90">
        <f>+C15+C7</f>
        <v>129725897.66</v>
      </c>
    </row>
    <row r="19" spans="2:9" x14ac:dyDescent="0.2">
      <c r="B19" s="66"/>
      <c r="C19" s="66"/>
    </row>
    <row r="20" spans="2:9" s="78" customFormat="1" ht="15.75" x14ac:dyDescent="0.2">
      <c r="B20" s="89" t="s">
        <v>48</v>
      </c>
      <c r="C20" s="89" t="s">
        <v>52</v>
      </c>
    </row>
    <row r="21" spans="2:9" ht="15" x14ac:dyDescent="0.25">
      <c r="B21" s="67" t="s">
        <v>109</v>
      </c>
      <c r="C21" s="68">
        <f>+C22+C23</f>
        <v>76492415.420000002</v>
      </c>
    </row>
    <row r="22" spans="2:9" ht="15" x14ac:dyDescent="0.25">
      <c r="B22" s="80" t="s">
        <v>103</v>
      </c>
      <c r="C22" s="71">
        <v>31937174.100000001</v>
      </c>
    </row>
    <row r="23" spans="2:9" ht="15" x14ac:dyDescent="0.25">
      <c r="B23" s="80" t="s">
        <v>104</v>
      </c>
      <c r="C23" s="71">
        <v>44555241.32</v>
      </c>
    </row>
    <row r="24" spans="2:9" ht="15.75" x14ac:dyDescent="0.2">
      <c r="B24" s="89" t="s">
        <v>84</v>
      </c>
      <c r="C24" s="90">
        <f>C21</f>
        <v>76492415.420000002</v>
      </c>
      <c r="H24" s="79"/>
    </row>
    <row r="25" spans="2:9" ht="15.75" x14ac:dyDescent="0.2">
      <c r="B25" s="89" t="s">
        <v>85</v>
      </c>
      <c r="C25" s="90">
        <f>+C18+C24</f>
        <v>206218313.07999998</v>
      </c>
      <c r="H25" s="79"/>
      <c r="I25" s="88"/>
    </row>
  </sheetData>
  <mergeCells count="1">
    <mergeCell ref="B5:C5"/>
  </mergeCells>
  <pageMargins left="0.70866141732283472" right="0.70866141732283472" top="0.74803149606299213" bottom="0.74803149606299213" header="0.31496062992125984" footer="0.31496062992125984"/>
  <pageSetup scale="75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8"/>
  <sheetViews>
    <sheetView zoomScale="80" zoomScaleNormal="80" workbookViewId="0">
      <selection activeCell="B20" sqref="B20"/>
    </sheetView>
  </sheetViews>
  <sheetFormatPr baseColWidth="10" defaultRowHeight="12.75" x14ac:dyDescent="0.2"/>
  <cols>
    <col min="2" max="2" width="96.42578125" bestFit="1" customWidth="1"/>
    <col min="3" max="3" width="27.7109375" customWidth="1"/>
    <col min="4" max="4" width="12.7109375" bestFit="1" customWidth="1"/>
    <col min="8" max="8" width="14.42578125" bestFit="1" customWidth="1"/>
  </cols>
  <sheetData>
    <row r="1" spans="2:4" ht="18" x14ac:dyDescent="0.2">
      <c r="B1" s="43"/>
    </row>
    <row r="2" spans="2:4" ht="18" x14ac:dyDescent="0.2">
      <c r="B2" s="43"/>
    </row>
    <row r="3" spans="2:4" ht="18" x14ac:dyDescent="0.2">
      <c r="B3" s="43"/>
    </row>
    <row r="5" spans="2:4" ht="15" x14ac:dyDescent="0.25">
      <c r="B5" s="144" t="s">
        <v>112</v>
      </c>
      <c r="C5" s="144"/>
    </row>
    <row r="6" spans="2:4" ht="15.75" x14ac:dyDescent="0.2">
      <c r="B6" s="89" t="s">
        <v>5</v>
      </c>
      <c r="C6" s="89" t="s">
        <v>52</v>
      </c>
    </row>
    <row r="7" spans="2:4" ht="15" x14ac:dyDescent="0.25">
      <c r="B7" s="81" t="s">
        <v>107</v>
      </c>
      <c r="C7" s="68">
        <f>SUM(C10:C13)</f>
        <v>40590164.140000001</v>
      </c>
    </row>
    <row r="8" spans="2:4" ht="15" x14ac:dyDescent="0.25">
      <c r="B8" s="81"/>
      <c r="C8" s="68"/>
    </row>
    <row r="9" spans="2:4" ht="15" x14ac:dyDescent="0.25">
      <c r="B9" s="80"/>
      <c r="C9" s="92"/>
    </row>
    <row r="10" spans="2:4" ht="15" x14ac:dyDescent="0.25">
      <c r="B10" s="83" t="s">
        <v>113</v>
      </c>
      <c r="C10" s="86">
        <v>1476291.28</v>
      </c>
    </row>
    <row r="11" spans="2:4" ht="15" x14ac:dyDescent="0.25">
      <c r="B11" s="83" t="s">
        <v>114</v>
      </c>
      <c r="C11" s="86">
        <v>17462925.359999999</v>
      </c>
      <c r="D11" s="79"/>
    </row>
    <row r="12" spans="2:4" ht="15" x14ac:dyDescent="0.25">
      <c r="B12" s="85" t="s">
        <v>115</v>
      </c>
      <c r="C12" s="86">
        <v>4850948.46</v>
      </c>
    </row>
    <row r="13" spans="2:4" ht="15" x14ac:dyDescent="0.25">
      <c r="B13" s="83" t="s">
        <v>116</v>
      </c>
      <c r="C13" s="93">
        <v>16799999.039999999</v>
      </c>
    </row>
    <row r="14" spans="2:4" ht="15" x14ac:dyDescent="0.25">
      <c r="B14" s="81"/>
      <c r="C14" s="82"/>
    </row>
    <row r="15" spans="2:4" ht="15" x14ac:dyDescent="0.25">
      <c r="B15" s="91" t="s">
        <v>106</v>
      </c>
      <c r="C15" s="68">
        <f>+C19+C16</f>
        <v>24717151</v>
      </c>
    </row>
    <row r="16" spans="2:4" ht="15" x14ac:dyDescent="0.25">
      <c r="B16" s="96" t="s">
        <v>117</v>
      </c>
      <c r="C16" s="95">
        <v>19782694.079999998</v>
      </c>
    </row>
    <row r="17" spans="2:9" ht="15" x14ac:dyDescent="0.25">
      <c r="B17" s="91"/>
      <c r="C17" s="68"/>
    </row>
    <row r="18" spans="2:9" ht="15" x14ac:dyDescent="0.25">
      <c r="B18" s="91"/>
      <c r="C18" s="68"/>
    </row>
    <row r="19" spans="2:9" ht="15" x14ac:dyDescent="0.25">
      <c r="B19" s="80" t="s">
        <v>127</v>
      </c>
      <c r="C19" s="94">
        <v>4934456.92</v>
      </c>
    </row>
    <row r="20" spans="2:9" x14ac:dyDescent="0.2">
      <c r="B20" s="66"/>
      <c r="C20" s="66"/>
    </row>
    <row r="21" spans="2:9" ht="15.75" x14ac:dyDescent="0.2">
      <c r="B21" s="89" t="s">
        <v>23</v>
      </c>
      <c r="C21" s="90">
        <f>+C15+C7</f>
        <v>65307315.140000001</v>
      </c>
    </row>
    <row r="22" spans="2:9" x14ac:dyDescent="0.2">
      <c r="B22" s="66"/>
      <c r="C22" s="66"/>
    </row>
    <row r="23" spans="2:9" s="78" customFormat="1" ht="15.75" x14ac:dyDescent="0.2">
      <c r="B23" s="89" t="s">
        <v>48</v>
      </c>
      <c r="C23" s="89" t="s">
        <v>52</v>
      </c>
    </row>
    <row r="24" spans="2:9" ht="15" x14ac:dyDescent="0.25">
      <c r="B24" s="67" t="s">
        <v>109</v>
      </c>
      <c r="C24" s="68">
        <f>+C25+C26</f>
        <v>51905750.600000001</v>
      </c>
    </row>
    <row r="25" spans="2:9" ht="15" x14ac:dyDescent="0.25">
      <c r="B25" s="97" t="s">
        <v>118</v>
      </c>
      <c r="C25" s="95">
        <v>41029437.969999999</v>
      </c>
    </row>
    <row r="26" spans="2:9" ht="15" x14ac:dyDescent="0.25">
      <c r="B26" s="97" t="s">
        <v>119</v>
      </c>
      <c r="C26" s="95">
        <v>10876312.630000001</v>
      </c>
    </row>
    <row r="27" spans="2:9" ht="15.75" x14ac:dyDescent="0.2">
      <c r="B27" s="89" t="s">
        <v>84</v>
      </c>
      <c r="C27" s="90">
        <f>C24</f>
        <v>51905750.600000001</v>
      </c>
      <c r="H27" s="79"/>
    </row>
    <row r="28" spans="2:9" ht="15.75" x14ac:dyDescent="0.2">
      <c r="B28" s="89" t="s">
        <v>85</v>
      </c>
      <c r="C28" s="90">
        <f>+C21+C27</f>
        <v>117213065.74000001</v>
      </c>
      <c r="H28" s="79"/>
      <c r="I28" s="88"/>
    </row>
  </sheetData>
  <mergeCells count="1">
    <mergeCell ref="B5:C5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9"/>
  <sheetViews>
    <sheetView zoomScaleNormal="100" workbookViewId="0">
      <selection activeCell="C4" sqref="C4"/>
    </sheetView>
  </sheetViews>
  <sheetFormatPr baseColWidth="10" defaultRowHeight="12.75" x14ac:dyDescent="0.2"/>
  <cols>
    <col min="2" max="2" width="96.42578125" bestFit="1" customWidth="1"/>
    <col min="3" max="3" width="27.7109375" customWidth="1"/>
    <col min="4" max="4" width="12.7109375" bestFit="1" customWidth="1"/>
    <col min="8" max="8" width="14.42578125" bestFit="1" customWidth="1"/>
  </cols>
  <sheetData>
    <row r="1" spans="2:3" ht="18" x14ac:dyDescent="0.2">
      <c r="B1" s="43"/>
    </row>
    <row r="2" spans="2:3" ht="18" x14ac:dyDescent="0.2">
      <c r="B2" s="43"/>
    </row>
    <row r="3" spans="2:3" ht="18" x14ac:dyDescent="0.2">
      <c r="B3" s="43"/>
    </row>
    <row r="5" spans="2:3" ht="15" x14ac:dyDescent="0.25">
      <c r="B5" s="144" t="s">
        <v>120</v>
      </c>
      <c r="C5" s="144"/>
    </row>
    <row r="6" spans="2:3" ht="15.75" x14ac:dyDescent="0.2">
      <c r="B6" s="89" t="s">
        <v>5</v>
      </c>
      <c r="C6" s="89" t="s">
        <v>52</v>
      </c>
    </row>
    <row r="7" spans="2:3" ht="15" x14ac:dyDescent="0.25">
      <c r="B7" s="81"/>
      <c r="C7" s="82"/>
    </row>
    <row r="8" spans="2:3" ht="15" x14ac:dyDescent="0.25">
      <c r="B8" s="91" t="s">
        <v>106</v>
      </c>
      <c r="C8" s="68">
        <v>7006093.2699999996</v>
      </c>
    </row>
    <row r="9" spans="2:3" ht="15" x14ac:dyDescent="0.25">
      <c r="B9" s="91"/>
      <c r="C9" s="68"/>
    </row>
    <row r="10" spans="2:3" ht="15" x14ac:dyDescent="0.25">
      <c r="B10" s="80" t="s">
        <v>121</v>
      </c>
      <c r="C10" s="94">
        <v>7006093.2699999996</v>
      </c>
    </row>
    <row r="11" spans="2:3" x14ac:dyDescent="0.2">
      <c r="B11" s="66"/>
      <c r="C11" s="66"/>
    </row>
    <row r="12" spans="2:3" ht="15.75" x14ac:dyDescent="0.2">
      <c r="B12" s="89" t="s">
        <v>23</v>
      </c>
      <c r="C12" s="98">
        <f>SUM(C10:C11)</f>
        <v>7006093.2699999996</v>
      </c>
    </row>
    <row r="13" spans="2:3" x14ac:dyDescent="0.2">
      <c r="B13" s="66"/>
      <c r="C13" s="66"/>
    </row>
    <row r="14" spans="2:3" s="78" customFormat="1" ht="21.75" customHeight="1" x14ac:dyDescent="0.2">
      <c r="B14" s="89" t="s">
        <v>48</v>
      </c>
      <c r="C14" s="89" t="s">
        <v>52</v>
      </c>
    </row>
    <row r="15" spans="2:3" ht="15" x14ac:dyDescent="0.25">
      <c r="B15" s="67" t="s">
        <v>122</v>
      </c>
      <c r="C15" s="68">
        <f>+C16+C17</f>
        <v>123236891.80000001</v>
      </c>
    </row>
    <row r="16" spans="2:3" ht="15" x14ac:dyDescent="0.25">
      <c r="B16" s="97" t="s">
        <v>118</v>
      </c>
      <c r="C16" s="95">
        <v>24101448.82</v>
      </c>
    </row>
    <row r="17" spans="2:9" ht="15" x14ac:dyDescent="0.25">
      <c r="B17" s="97" t="s">
        <v>119</v>
      </c>
      <c r="C17" s="95">
        <v>99135442.980000004</v>
      </c>
    </row>
    <row r="18" spans="2:9" ht="23.25" customHeight="1" x14ac:dyDescent="0.2">
      <c r="B18" s="89" t="s">
        <v>84</v>
      </c>
      <c r="C18" s="90">
        <f>C15</f>
        <v>123236891.80000001</v>
      </c>
      <c r="H18" s="79"/>
    </row>
    <row r="19" spans="2:9" ht="21" customHeight="1" x14ac:dyDescent="0.2">
      <c r="B19" s="89" t="s">
        <v>85</v>
      </c>
      <c r="C19" s="90">
        <f>+C12+C18</f>
        <v>130242985.07000001</v>
      </c>
      <c r="H19" s="79"/>
      <c r="I19" s="88"/>
    </row>
  </sheetData>
  <mergeCells count="1">
    <mergeCell ref="B5:C5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Destino del FISM 2012</vt:lpstr>
      <vt:lpstr>Destino del FISM 2013</vt:lpstr>
      <vt:lpstr>Destino del FISM 2014</vt:lpstr>
      <vt:lpstr>Destino del FISM 2015</vt:lpstr>
      <vt:lpstr>Destino del FISM 2016</vt:lpstr>
      <vt:lpstr>Destino FISM 2017</vt:lpstr>
      <vt:lpstr>Destino FISM 2018</vt:lpstr>
      <vt:lpstr>Destino FISM 2019</vt:lpstr>
      <vt:lpstr>Destino FISM 2020 </vt:lpstr>
      <vt:lpstr>Destino FISM 2021</vt:lpstr>
      <vt:lpstr>Destino Fism 2022</vt:lpstr>
      <vt:lpstr>Destino Fism 2023</vt:lpstr>
      <vt:lpstr>Destino Fism 2024</vt:lpstr>
      <vt:lpstr>Acumulado 12-24</vt:lpstr>
      <vt:lpstr>'Acumulado 12-24'!Área_de_impresión</vt:lpstr>
      <vt:lpstr>'Destino del FISM 2012'!Área_de_impresión</vt:lpstr>
      <vt:lpstr>'Destino del FISM 2013'!Área_de_impresión</vt:lpstr>
      <vt:lpstr>'Destino del FISM 2014'!Área_de_impresión</vt:lpstr>
      <vt:lpstr>'Destino del FISM 2015'!Área_de_impresión</vt:lpstr>
      <vt:lpstr>'Destino del FISM 2016'!Área_de_impresión</vt:lpstr>
      <vt:lpstr>'Destino FISM 2018'!Área_de_impresión</vt:lpstr>
      <vt:lpstr>'Destino FISM 2019'!Área_de_impresión</vt:lpstr>
      <vt:lpstr>'Destino FISM 2020 '!Área_de_impresión</vt:lpstr>
      <vt:lpstr>'Destino FISM 2021'!Área_de_impresión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ELISACR</cp:lastModifiedBy>
  <cp:lastPrinted>2025-03-27T23:38:26Z</cp:lastPrinted>
  <dcterms:created xsi:type="dcterms:W3CDTF">2015-07-22T23:37:08Z</dcterms:created>
  <dcterms:modified xsi:type="dcterms:W3CDTF">2025-03-27T23:38:31Z</dcterms:modified>
</cp:coreProperties>
</file>